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8109"/>
  <workbookPr/>
  <mc:AlternateContent xmlns:mc="http://schemas.openxmlformats.org/markup-compatibility/2006">
    <mc:Choice Requires="x15">
      <x15ac:absPath xmlns:x15ac="http://schemas.microsoft.com/office/spreadsheetml/2010/11/ac" url="/Users/mac/Documents/KHTC/CTMTQG về VH/Văn bản pháp lý/UBND tỉnh/2026/HS xây dựng Nghị quyết của HĐND tỉnh/"/>
    </mc:Choice>
  </mc:AlternateContent>
  <bookViews>
    <workbookView xWindow="0" yWindow="460" windowWidth="28800" windowHeight="16320" tabRatio="895" firstSheet="1" activeTab="5"/>
  </bookViews>
  <sheets>
    <sheet name="Tính điểm TW cho ĐP" sheetId="7" state="hidden" r:id="rId1"/>
    <sheet name="PL1.Tính điểm vốn PB cho cấp xã" sheetId="8" r:id="rId2"/>
    <sheet name="Tính Tổng điểm của tỉnh" sheetId="11" state="hidden" r:id="rId3"/>
    <sheet name="PL2.Phân loại xã" sheetId="9" r:id="rId4"/>
    <sheet name="PL3.Theo DS" sheetId="2" r:id="rId5"/>
    <sheet name="PL4.Theo DT" sheetId="1" r:id="rId6"/>
    <sheet name="Sheet2" sheetId="4" state="hidden" r:id="rId7"/>
  </sheets>
  <definedNames>
    <definedName name="_xlnm.Print_Area" localSheetId="0">'Tính điểm TW cho ĐP'!$A$1:$G$16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8" l="1"/>
  <c r="E25" i="8"/>
  <c r="F25" i="8"/>
  <c r="D26" i="8"/>
  <c r="E26" i="8"/>
  <c r="F26" i="8"/>
  <c r="D27" i="8"/>
  <c r="E27" i="8"/>
  <c r="F27" i="8"/>
  <c r="C28" i="8"/>
  <c r="D28" i="8"/>
  <c r="E28" i="8"/>
  <c r="F28" i="8"/>
  <c r="D29" i="8"/>
  <c r="E29" i="8"/>
  <c r="F29" i="8"/>
  <c r="C30" i="8"/>
  <c r="D30" i="8"/>
  <c r="E30" i="8"/>
  <c r="F30" i="8"/>
  <c r="C31" i="8"/>
  <c r="D31" i="8"/>
  <c r="E31" i="8"/>
  <c r="F31" i="8"/>
  <c r="C32" i="8"/>
  <c r="D32" i="8"/>
  <c r="E32" i="8"/>
  <c r="F32" i="8"/>
  <c r="C33" i="8"/>
  <c r="D33" i="8"/>
  <c r="E33" i="8"/>
  <c r="F33" i="8"/>
  <c r="C34" i="8"/>
  <c r="E34" i="8"/>
  <c r="F34" i="8"/>
  <c r="C35" i="8"/>
  <c r="E35" i="8"/>
  <c r="F35" i="8"/>
  <c r="C36" i="8"/>
  <c r="E36" i="8"/>
  <c r="F36" i="8"/>
  <c r="E37" i="8"/>
  <c r="F37" i="8"/>
  <c r="C38" i="8"/>
  <c r="E38" i="8"/>
  <c r="F38" i="8"/>
  <c r="E39" i="8"/>
  <c r="F39" i="8"/>
  <c r="C40" i="8"/>
  <c r="E40" i="8"/>
  <c r="F40" i="8"/>
  <c r="C41" i="8"/>
  <c r="D41" i="8"/>
  <c r="E41" i="8"/>
  <c r="F41" i="8"/>
  <c r="C42" i="8"/>
  <c r="D42" i="8"/>
  <c r="E42" i="8"/>
  <c r="F42" i="8"/>
  <c r="C43" i="8"/>
  <c r="D43" i="8"/>
  <c r="E43" i="8"/>
  <c r="F43" i="8"/>
  <c r="C44" i="8"/>
  <c r="D44" i="8"/>
  <c r="E44" i="8"/>
  <c r="F44" i="8"/>
  <c r="C45" i="8"/>
  <c r="D45" i="8"/>
  <c r="E45" i="8"/>
  <c r="F45" i="8"/>
  <c r="C46" i="8"/>
  <c r="D46" i="8"/>
  <c r="E46" i="8"/>
  <c r="F46" i="8"/>
  <c r="C47" i="8"/>
  <c r="D47" i="8"/>
  <c r="E47" i="8"/>
  <c r="F47" i="8"/>
  <c r="C48" i="8"/>
  <c r="D48" i="8"/>
  <c r="E48" i="8"/>
  <c r="F48" i="8"/>
  <c r="E49" i="8"/>
  <c r="F49" i="8"/>
  <c r="C50" i="8"/>
  <c r="D50" i="8"/>
  <c r="E50" i="8"/>
  <c r="F50" i="8"/>
  <c r="C51" i="8"/>
  <c r="D51" i="8"/>
  <c r="E51" i="8"/>
  <c r="F51" i="8"/>
  <c r="C52" i="8"/>
  <c r="D52" i="8"/>
  <c r="E52" i="8"/>
  <c r="F52" i="8"/>
  <c r="C53" i="8"/>
  <c r="E53" i="8"/>
  <c r="F53" i="8"/>
  <c r="C54" i="8"/>
  <c r="D54" i="8"/>
  <c r="E54" i="8"/>
  <c r="F54" i="8"/>
  <c r="C55" i="8"/>
  <c r="E55" i="8"/>
  <c r="F55" i="8"/>
  <c r="C56" i="8"/>
  <c r="D56" i="8"/>
  <c r="E56" i="8"/>
  <c r="F56" i="8"/>
  <c r="C57" i="8"/>
  <c r="D57" i="8"/>
  <c r="E57" i="8"/>
  <c r="F57" i="8"/>
  <c r="C58" i="8"/>
  <c r="D58" i="8"/>
  <c r="E58" i="8"/>
  <c r="F58" i="8"/>
  <c r="C59" i="8"/>
  <c r="D59" i="8"/>
  <c r="E59" i="8"/>
  <c r="F59" i="8"/>
  <c r="C60" i="8"/>
  <c r="E60" i="8"/>
  <c r="F60" i="8"/>
  <c r="C61" i="8"/>
  <c r="E61" i="8"/>
  <c r="F61" i="8"/>
  <c r="C62" i="8"/>
  <c r="D62" i="8"/>
  <c r="E62" i="8"/>
  <c r="F62" i="8"/>
  <c r="C63" i="8"/>
  <c r="E63" i="8"/>
  <c r="F63" i="8"/>
  <c r="C64" i="8"/>
  <c r="E64" i="8"/>
  <c r="F64" i="8"/>
  <c r="C65" i="8"/>
  <c r="E65" i="8"/>
  <c r="F65" i="8"/>
  <c r="C66" i="8"/>
  <c r="E66" i="8"/>
  <c r="F66" i="8"/>
  <c r="C67" i="8"/>
  <c r="E67" i="8"/>
  <c r="F67" i="8"/>
  <c r="C68" i="8"/>
  <c r="E68" i="8"/>
  <c r="F68" i="8"/>
  <c r="C69" i="8"/>
  <c r="D69" i="8"/>
  <c r="E69" i="8"/>
  <c r="F69" i="8"/>
  <c r="F70" i="8"/>
  <c r="E71" i="8"/>
  <c r="F71" i="8"/>
  <c r="E72" i="8"/>
  <c r="F72" i="8"/>
  <c r="F73" i="8"/>
  <c r="F74" i="8"/>
  <c r="F75" i="8"/>
  <c r="E76" i="8"/>
  <c r="F76" i="8"/>
  <c r="E77" i="8"/>
  <c r="F77" i="8"/>
  <c r="E78" i="8"/>
  <c r="F78" i="8"/>
  <c r="E79" i="8"/>
  <c r="F79" i="8"/>
  <c r="E80" i="8"/>
  <c r="F80" i="8"/>
  <c r="E81" i="8"/>
  <c r="F81" i="8"/>
  <c r="E82" i="8"/>
  <c r="F82" i="8"/>
  <c r="F83" i="8"/>
  <c r="F84" i="8"/>
  <c r="F85" i="8"/>
  <c r="F86" i="8"/>
  <c r="E87" i="8"/>
  <c r="F87" i="8"/>
  <c r="F88" i="8"/>
  <c r="E89" i="8"/>
  <c r="F89" i="8"/>
  <c r="F90" i="8"/>
  <c r="E91" i="8"/>
  <c r="F91" i="8"/>
  <c r="F92" i="8"/>
  <c r="F93" i="8"/>
  <c r="E94" i="8"/>
  <c r="F94" i="8"/>
  <c r="E95" i="8"/>
  <c r="F95" i="8"/>
  <c r="F96" i="8"/>
  <c r="E97" i="8"/>
  <c r="F97" i="8"/>
  <c r="E98" i="8"/>
  <c r="F98" i="8"/>
  <c r="F99" i="8"/>
  <c r="F100" i="8"/>
  <c r="E101" i="8"/>
  <c r="F101" i="8"/>
  <c r="E102" i="8"/>
  <c r="F102" i="8"/>
  <c r="E103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28" i="8"/>
  <c r="F129" i="8"/>
  <c r="F130" i="8"/>
  <c r="F131" i="8"/>
  <c r="F132" i="8"/>
  <c r="F133" i="8"/>
  <c r="F134" i="8"/>
  <c r="F135" i="8"/>
  <c r="F136" i="8"/>
  <c r="F137" i="8"/>
  <c r="F138" i="8"/>
  <c r="F139" i="8"/>
  <c r="F140" i="8"/>
  <c r="F141" i="8"/>
  <c r="F142" i="8"/>
  <c r="F143" i="8"/>
  <c r="F144" i="8"/>
  <c r="F145" i="8"/>
  <c r="E146" i="8"/>
  <c r="F146" i="8"/>
  <c r="F147" i="8"/>
  <c r="F148" i="8"/>
  <c r="F149" i="8"/>
  <c r="E150" i="8"/>
  <c r="F150" i="8"/>
  <c r="F151" i="8"/>
  <c r="F152" i="8"/>
  <c r="F153" i="8"/>
  <c r="F154" i="8"/>
  <c r="F155" i="8"/>
  <c r="D155" i="8"/>
  <c r="E155" i="8"/>
  <c r="C15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D5" i="8"/>
  <c r="D7" i="8"/>
  <c r="D9" i="8"/>
  <c r="D4" i="8"/>
  <c r="D12" i="8"/>
  <c r="D13" i="8"/>
  <c r="D15" i="8"/>
  <c r="D17" i="8"/>
  <c r="D14" i="8"/>
  <c r="D19" i="8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4" i="1"/>
  <c r="A115" i="1"/>
  <c r="A116" i="1"/>
  <c r="A117" i="1"/>
  <c r="A118" i="1"/>
  <c r="A119" i="1"/>
  <c r="A120" i="1"/>
  <c r="A121" i="1"/>
  <c r="A122" i="1"/>
  <c r="A123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6" i="1"/>
  <c r="F137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F79" i="1"/>
  <c r="E80" i="1"/>
  <c r="F80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F111" i="1"/>
  <c r="E112" i="1"/>
  <c r="F112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F123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8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4" i="1"/>
  <c r="G115" i="1"/>
  <c r="G116" i="1"/>
  <c r="G117" i="1"/>
  <c r="G118" i="1"/>
  <c r="G119" i="1"/>
  <c r="G120" i="1"/>
  <c r="G121" i="1"/>
  <c r="G122" i="1"/>
  <c r="G123" i="1"/>
  <c r="G138" i="1"/>
  <c r="E138" i="1"/>
  <c r="E134" i="1"/>
  <c r="E135" i="1"/>
  <c r="E136" i="1"/>
  <c r="E137" i="1"/>
  <c r="E123" i="1"/>
  <c r="E125" i="1"/>
  <c r="E126" i="1"/>
  <c r="E127" i="1"/>
  <c r="E128" i="1"/>
  <c r="E129" i="1"/>
  <c r="E130" i="1"/>
  <c r="E131" i="1"/>
  <c r="E132" i="1"/>
  <c r="E133" i="1"/>
  <c r="E111" i="1"/>
  <c r="E101" i="1"/>
  <c r="E90" i="1"/>
  <c r="E79" i="1"/>
  <c r="E68" i="1"/>
  <c r="E59" i="1"/>
  <c r="E49" i="1"/>
  <c r="E38" i="1"/>
  <c r="E28" i="1"/>
  <c r="E17" i="1"/>
  <c r="E5" i="1"/>
  <c r="D3" i="1"/>
  <c r="D3" i="2"/>
  <c r="E5" i="2"/>
  <c r="F5" i="2"/>
  <c r="E6" i="2"/>
  <c r="F6" i="2"/>
  <c r="E7" i="2"/>
  <c r="F7" i="2"/>
  <c r="E8" i="2"/>
  <c r="F8" i="2"/>
  <c r="E9" i="2"/>
  <c r="F9" i="2"/>
  <c r="E10" i="2"/>
  <c r="F10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E32" i="2"/>
  <c r="F32" i="2"/>
  <c r="E33" i="2"/>
  <c r="F33" i="2"/>
  <c r="E34" i="2"/>
  <c r="F34" i="2"/>
  <c r="E35" i="2"/>
  <c r="F35" i="2"/>
  <c r="E36" i="2"/>
  <c r="F36" i="2"/>
  <c r="E37" i="2"/>
  <c r="F37" i="2"/>
  <c r="E38" i="2"/>
  <c r="F38" i="2"/>
  <c r="E39" i="2"/>
  <c r="F39" i="2"/>
  <c r="E40" i="2"/>
  <c r="F40" i="2"/>
  <c r="E41" i="2"/>
  <c r="F41" i="2"/>
  <c r="E42" i="2"/>
  <c r="F42" i="2"/>
  <c r="E43" i="2"/>
  <c r="F43" i="2"/>
  <c r="E44" i="2"/>
  <c r="F44" i="2"/>
  <c r="E45" i="2"/>
  <c r="F45" i="2"/>
  <c r="E46" i="2"/>
  <c r="F46" i="2"/>
  <c r="E47" i="2"/>
  <c r="F47" i="2"/>
  <c r="E48" i="2"/>
  <c r="F48" i="2"/>
  <c r="E49" i="2"/>
  <c r="F49" i="2"/>
  <c r="E50" i="2"/>
  <c r="F50" i="2"/>
  <c r="E51" i="2"/>
  <c r="F51" i="2"/>
  <c r="E52" i="2"/>
  <c r="F52" i="2"/>
  <c r="E53" i="2"/>
  <c r="F53" i="2"/>
  <c r="E54" i="2"/>
  <c r="F54" i="2"/>
  <c r="E56" i="2"/>
  <c r="F56" i="2"/>
  <c r="E57" i="2"/>
  <c r="F57" i="2"/>
  <c r="E58" i="2"/>
  <c r="F58" i="2"/>
  <c r="E59" i="2"/>
  <c r="F59" i="2"/>
  <c r="E60" i="2"/>
  <c r="F60" i="2"/>
  <c r="E61" i="2"/>
  <c r="F61" i="2"/>
  <c r="E62" i="2"/>
  <c r="F62" i="2"/>
  <c r="E63" i="2"/>
  <c r="F63" i="2"/>
  <c r="E64" i="2"/>
  <c r="F64" i="2"/>
  <c r="E65" i="2"/>
  <c r="F65" i="2"/>
  <c r="E66" i="2"/>
  <c r="F66" i="2"/>
  <c r="E67" i="2"/>
  <c r="F67" i="2"/>
  <c r="E68" i="2"/>
  <c r="F68" i="2"/>
  <c r="E69" i="2"/>
  <c r="F69" i="2"/>
  <c r="E70" i="2"/>
  <c r="F70" i="2"/>
  <c r="E71" i="2"/>
  <c r="F71" i="2"/>
  <c r="E72" i="2"/>
  <c r="F72" i="2"/>
  <c r="E73" i="2"/>
  <c r="F73" i="2"/>
  <c r="E74" i="2"/>
  <c r="F74" i="2"/>
  <c r="E75" i="2"/>
  <c r="F75" i="2"/>
  <c r="E76" i="2"/>
  <c r="F76" i="2"/>
  <c r="E77" i="2"/>
  <c r="F77" i="2"/>
  <c r="E78" i="2"/>
  <c r="F78" i="2"/>
  <c r="E79" i="2"/>
  <c r="F79" i="2"/>
  <c r="E80" i="2"/>
  <c r="F80" i="2"/>
  <c r="E81" i="2"/>
  <c r="F81" i="2"/>
  <c r="E82" i="2"/>
  <c r="F82" i="2"/>
  <c r="E83" i="2"/>
  <c r="F83" i="2"/>
  <c r="E84" i="2"/>
  <c r="F84" i="2"/>
  <c r="E85" i="2"/>
  <c r="F85" i="2"/>
  <c r="E86" i="2"/>
  <c r="F86" i="2"/>
  <c r="E87" i="2"/>
  <c r="F87" i="2"/>
  <c r="E88" i="2"/>
  <c r="F88" i="2"/>
  <c r="E89" i="2"/>
  <c r="F89" i="2"/>
  <c r="E90" i="2"/>
  <c r="F90" i="2"/>
  <c r="E91" i="2"/>
  <c r="F91" i="2"/>
  <c r="E92" i="2"/>
  <c r="F92" i="2"/>
  <c r="E93" i="2"/>
  <c r="F93" i="2"/>
  <c r="E94" i="2"/>
  <c r="F94" i="2"/>
  <c r="E95" i="2"/>
  <c r="F95" i="2"/>
  <c r="E96" i="2"/>
  <c r="F96" i="2"/>
  <c r="E97" i="2"/>
  <c r="F97" i="2"/>
  <c r="E98" i="2"/>
  <c r="F98" i="2"/>
  <c r="E99" i="2"/>
  <c r="F99" i="2"/>
  <c r="E100" i="2"/>
  <c r="F100" i="2"/>
  <c r="E101" i="2"/>
  <c r="F101" i="2"/>
  <c r="E102" i="2"/>
  <c r="F102" i="2"/>
  <c r="E103" i="2"/>
  <c r="F103" i="2"/>
  <c r="E104" i="2"/>
  <c r="F104" i="2"/>
  <c r="E105" i="2"/>
  <c r="F105" i="2"/>
  <c r="E106" i="2"/>
  <c r="F106" i="2"/>
  <c r="E107" i="2"/>
  <c r="F107" i="2"/>
  <c r="E108" i="2"/>
  <c r="F108" i="2"/>
  <c r="E109" i="2"/>
  <c r="F109" i="2"/>
  <c r="E110" i="2"/>
  <c r="F110" i="2"/>
  <c r="E111" i="2"/>
  <c r="F111" i="2"/>
  <c r="E112" i="2"/>
  <c r="F112" i="2"/>
  <c r="E113" i="2"/>
  <c r="F113" i="2"/>
  <c r="E114" i="2"/>
  <c r="F114" i="2"/>
  <c r="E115" i="2"/>
  <c r="F115" i="2"/>
  <c r="E117" i="2"/>
  <c r="F117" i="2"/>
  <c r="E118" i="2"/>
  <c r="F118" i="2"/>
  <c r="E119" i="2"/>
  <c r="F119" i="2"/>
  <c r="E120" i="2"/>
  <c r="F120" i="2"/>
  <c r="E121" i="2"/>
  <c r="F121" i="2"/>
  <c r="E122" i="2"/>
  <c r="F122" i="2"/>
  <c r="E123" i="2"/>
  <c r="F123" i="2"/>
  <c r="E124" i="2"/>
  <c r="F124" i="2"/>
  <c r="E125" i="2"/>
  <c r="F125" i="2"/>
  <c r="E126" i="2"/>
  <c r="F126" i="2"/>
  <c r="E127" i="2"/>
  <c r="F127" i="2"/>
  <c r="E128" i="2"/>
  <c r="F128" i="2"/>
  <c r="E129" i="2"/>
  <c r="F129" i="2"/>
  <c r="E130" i="2"/>
  <c r="F130" i="2"/>
  <c r="E131" i="2"/>
  <c r="F131" i="2"/>
  <c r="E132" i="2"/>
  <c r="F132" i="2"/>
  <c r="E133" i="2"/>
  <c r="F133" i="2"/>
  <c r="E134" i="2"/>
  <c r="F134" i="2"/>
  <c r="E135" i="2"/>
  <c r="F135" i="2"/>
  <c r="E136" i="2"/>
  <c r="F136" i="2"/>
  <c r="E137" i="2"/>
  <c r="F137" i="2"/>
  <c r="F138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E138" i="2"/>
  <c r="E3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D11" i="11"/>
  <c r="D10" i="11"/>
  <c r="D8" i="11"/>
  <c r="D6" i="11"/>
  <c r="D4" i="11"/>
  <c r="F5" i="1"/>
  <c r="I6" i="7"/>
  <c r="I7" i="7"/>
  <c r="F23" i="7"/>
  <c r="F22" i="7"/>
  <c r="F21" i="7"/>
  <c r="I20" i="7"/>
  <c r="E14" i="7"/>
  <c r="E12" i="7"/>
  <c r="E11" i="7"/>
  <c r="E10" i="7"/>
  <c r="E9" i="7"/>
  <c r="E7" i="7"/>
  <c r="E5" i="7"/>
  <c r="E3" i="7"/>
  <c r="C15" i="11"/>
  <c r="D14" i="11"/>
  <c r="C13" i="11"/>
  <c r="C12" i="11"/>
  <c r="E16" i="7"/>
  <c r="G23" i="7"/>
  <c r="D12" i="11"/>
  <c r="D16" i="11"/>
  <c r="G22" i="7"/>
  <c r="G21" i="7"/>
  <c r="J18" i="11"/>
  <c r="J45" i="1"/>
  <c r="J9" i="1"/>
  <c r="I5" i="1"/>
  <c r="G30" i="8"/>
  <c r="G63" i="8"/>
  <c r="G31" i="8"/>
  <c r="G29" i="8"/>
  <c r="G25" i="8"/>
  <c r="G49" i="8"/>
  <c r="G44" i="8"/>
  <c r="G26" i="8"/>
  <c r="G67" i="8"/>
  <c r="G65" i="8"/>
  <c r="G41" i="8"/>
  <c r="G32" i="8"/>
  <c r="G48" i="8"/>
  <c r="G37" i="8"/>
  <c r="G36" i="8"/>
  <c r="G42" i="8"/>
  <c r="G39" i="8"/>
  <c r="G27" i="8"/>
  <c r="G43" i="8"/>
  <c r="G68" i="8"/>
  <c r="G35" i="8"/>
  <c r="G28" i="8"/>
  <c r="G53" i="8"/>
  <c r="G46" i="8"/>
  <c r="G62" i="8"/>
  <c r="G66" i="8"/>
  <c r="G50" i="8"/>
  <c r="G52" i="8"/>
  <c r="G51" i="8"/>
  <c r="G54" i="8"/>
  <c r="G34" i="8"/>
  <c r="G33" i="8"/>
  <c r="G55" i="8"/>
  <c r="G38" i="8"/>
  <c r="G56" i="8"/>
  <c r="G57" i="8"/>
  <c r="G58" i="8"/>
  <c r="G40" i="8"/>
  <c r="G59" i="8"/>
  <c r="G60" i="8"/>
  <c r="G61" i="8"/>
  <c r="G47" i="8"/>
  <c r="G45" i="8"/>
  <c r="G69" i="8"/>
  <c r="G64" i="8"/>
  <c r="G70" i="8"/>
</calcChain>
</file>

<file path=xl/sharedStrings.xml><?xml version="1.0" encoding="utf-8"?>
<sst xmlns="http://schemas.openxmlformats.org/spreadsheetml/2006/main" count="832" uniqueCount="290">
  <si>
    <t>STT</t>
  </si>
  <si>
    <t>Tên xã</t>
  </si>
  <si>
    <t>Hệ số làm tròn (2 chữ số)</t>
  </si>
  <si>
    <t>Hệ số điểm bình quân nhóm</t>
  </si>
  <si>
    <t>Nhóm</t>
  </si>
  <si>
    <t>Nhóm I (DT&lt;100km2)</t>
  </si>
  <si>
    <t>Nhóm II (DT 100 - 200 km2)</t>
  </si>
  <si>
    <t>Nhóm III (DT 200 - 300 km2)</t>
  </si>
  <si>
    <t>Dân số năm 2025</t>
  </si>
  <si>
    <t>Thông số</t>
  </si>
  <si>
    <t>Giá trị</t>
  </si>
  <si>
    <t>Tỉnh điểm theo cách tính điểm của TW</t>
  </si>
  <si>
    <t>Số xã đặc biệt khó khăn</t>
  </si>
  <si>
    <t>Hệ số xã ĐBKK</t>
  </si>
  <si>
    <t>Số xã còn lại</t>
  </si>
  <si>
    <t>Hệ số xã còn lại</t>
  </si>
  <si>
    <t>Số phường</t>
  </si>
  <si>
    <t>Hệ số phường</t>
  </si>
  <si>
    <t>Hệ số ưu tiên tỉnh nhận hỗ trợ trên 60% ngân sách</t>
  </si>
  <si>
    <t>Hệ số dân số tỉnh (&lt;1 triệu)</t>
  </si>
  <si>
    <t>Hệ số diện tích tỉnh (&gt;15.000 km2)</t>
  </si>
  <si>
    <t>Số di tích QGĐB</t>
  </si>
  <si>
    <t>Hệ số QGĐB</t>
  </si>
  <si>
    <t>Số di tích quốc gia</t>
  </si>
  <si>
    <t>Hệ số quốc gia</t>
  </si>
  <si>
    <t>Tổng điểm</t>
  </si>
  <si>
    <t>Nội dung</t>
  </si>
  <si>
    <t>Số điểm trung bình</t>
  </si>
  <si>
    <t>Số tỉnh</t>
  </si>
  <si>
    <t>Tổng điểm toàn quốc</t>
  </si>
  <si>
    <t>Số vốn tương ứng
(tỷ đồng)</t>
  </si>
  <si>
    <t>Giả đinh</t>
  </si>
  <si>
    <t>TÌNH TOÁN HỆ SỐ PHÂN BỔ CỦA TW CHO ĐP</t>
  </si>
  <si>
    <t>Hệ số điểm QGĐB</t>
  </si>
  <si>
    <t>Điểm tính toán</t>
  </si>
  <si>
    <t>Theo phân loại xã</t>
  </si>
  <si>
    <t>Theo Diện tích</t>
  </si>
  <si>
    <t>Tổng cộng</t>
  </si>
  <si>
    <t>Tên xã/phường</t>
  </si>
  <si>
    <t>I</t>
  </si>
  <si>
    <t>II</t>
  </si>
  <si>
    <t>III</t>
  </si>
  <si>
    <t>Nhóm I (&lt;10000)</t>
  </si>
  <si>
    <t>Ghi chú</t>
  </si>
  <si>
    <t>TT</t>
  </si>
  <si>
    <t>Tên điểm di tích</t>
  </si>
  <si>
    <t>Loại hình di tích</t>
  </si>
  <si>
    <t>Địa chỉ mới</t>
  </si>
  <si>
    <t>Đồi Him Lam</t>
  </si>
  <si>
    <t>Di tích lịch sử</t>
  </si>
  <si>
    <t>Phường  Điện Biên Phủ, tỉnh Điện Biên</t>
  </si>
  <si>
    <t>Đồi D1</t>
  </si>
  <si>
    <t>Phường Điện Biên Phủ, tỉnh Điện Biên</t>
  </si>
  <si>
    <t>Hầm Đờ Cát</t>
  </si>
  <si>
    <t>Cầu Mường Thanh</t>
  </si>
  <si>
    <t>Đồi A1</t>
  </si>
  <si>
    <t xml:space="preserve">Đồi E1 </t>
  </si>
  <si>
    <t xml:space="preserve">Đồi E2 </t>
  </si>
  <si>
    <t xml:space="preserve">Đồi F </t>
  </si>
  <si>
    <t>Đồi D2</t>
  </si>
  <si>
    <t>Điểm pháo 105mm của Tập đoàn cứ điểm Điện Biên Phủ</t>
  </si>
  <si>
    <t xml:space="preserve">Trận địa pháo 105mm của Đại đội 806, Tiểu đoàn 954, Trung đoàn 45, Đại đoàn 351 ở Thanh Minh </t>
  </si>
  <si>
    <t xml:space="preserve">Sở Chỉ huy chiến dịch Điện Biên Phủ ở Mường Phăng </t>
  </si>
  <si>
    <t>Xã Mường Phăng, tỉnh Điện  Biên</t>
  </si>
  <si>
    <t>Trận địa H6 của Tiểu đoàn 224, Trung đoàn 675, Đại đoàn 351 ở xã Thanh Minh</t>
  </si>
  <si>
    <t xml:space="preserve">Đường kéo pháo bằng tay của bộ đội ta trong chiến dịch Điện Biên Phủ </t>
  </si>
  <si>
    <t>Xã Mường Phăng, tỉnh Điện Biên</t>
  </si>
  <si>
    <t xml:space="preserve">Bãi họp các quân binh chủng tuyên bố chiến thắng </t>
  </si>
  <si>
    <t>Sở Chỉ huy tiền phương của tổng cục cung cấp</t>
  </si>
  <si>
    <t>Trận địa pháo của Đại đội 815, Tiểu đoàn 383, Trung đoàn 367, Đại đoàn 351</t>
  </si>
  <si>
    <t xml:space="preserve">Đồi Bản Kéo </t>
  </si>
  <si>
    <t>Sở Chỉ huy chiến dịch Điện Biên Phủ ở hang Huổi He</t>
  </si>
  <si>
    <t xml:space="preserve">Trạm hậu cần hỏa tuyến Nà Tấu km 62 </t>
  </si>
  <si>
    <t>Trận địa cao xạ pháo 37mm của tiểu đoàn 383, trung đoàn 376, đại đoàn 351 ở bản Hồng Líu</t>
  </si>
  <si>
    <t>Phường Mường Thanh, tỉnh Điện Biên</t>
  </si>
  <si>
    <t>Đài Quan Sát Noong Bua (Đồi Noong Bua)</t>
  </si>
  <si>
    <t xml:space="preserve">Sở Chỉ huy Trung đoàn 98, Đại đoàn 316 </t>
  </si>
  <si>
    <t>Tòa soạn tiền phương của báo Quân đội nhân dân</t>
  </si>
  <si>
    <t>Trụ sở Ủy ban kháng chiến hành chính tỉnh Lai Châu</t>
  </si>
  <si>
    <t xml:space="preserve">Đài quan sát chiến dịch Điện Biên Phủ ở Mường Phăng </t>
  </si>
  <si>
    <t>Cứ điểm 105</t>
  </si>
  <si>
    <t>Cứ điểm 206</t>
  </si>
  <si>
    <t>Cứ điểm 106</t>
  </si>
  <si>
    <t>Cứ điểm 310</t>
  </si>
  <si>
    <t xml:space="preserve">Đồi C1 </t>
  </si>
  <si>
    <t>Đồi C2</t>
  </si>
  <si>
    <t>Đồi Cháy</t>
  </si>
  <si>
    <t xml:space="preserve">Hồng Cúm </t>
  </si>
  <si>
    <t>Xã Thanh An và Thôn C2, xã Thanh Yên, tỉnh Điện Biên</t>
  </si>
  <si>
    <t>Hận thù Noong Nhai (Bia tưởng niệm Noong Nhai)</t>
  </si>
  <si>
    <t>Cứ điểm 311B</t>
  </si>
  <si>
    <t>Xã Thanh Nưa, tỉnh Điện Biên</t>
  </si>
  <si>
    <t>Trận địa cao xạ pháo 37mm của Tiểu đoàn 394, Trung đoàn 367, Đại đoàn 351 ở bản Tâu</t>
  </si>
  <si>
    <t>Trận địa cao xạ pháo 37mm của tiểu đoàn 394, Trung đoàn 367, Đại đoàn 351 ở bản Mển</t>
  </si>
  <si>
    <t>Bản Mển, xã Thanh Nưa, tỉnh Điện Biên</t>
  </si>
  <si>
    <t>Cứ điểm 311</t>
  </si>
  <si>
    <t>Cứ điểm 311A</t>
  </si>
  <si>
    <t>Nơi anh hùng Bế Văn Đàn hy sinh</t>
  </si>
  <si>
    <t>Xã Mường Pồn, tỉnh Điện Biên</t>
  </si>
  <si>
    <t>Đồi Độc Lập</t>
  </si>
  <si>
    <t>Đèo Pha Đin</t>
  </si>
  <si>
    <t>Bản Co Hón, xã Quài Tở, tỉnh Điện Biên</t>
  </si>
  <si>
    <t>Khu vực tập kết hậu cần ngã ba Tuần Giáo</t>
  </si>
  <si>
    <t>Xã Tuần Giáo, tỉnh Điện Biên</t>
  </si>
  <si>
    <t xml:space="preserve">Sở Chỉ huy chiến dịch Điện Biên Phủ ở hang Thẳm Púa </t>
  </si>
  <si>
    <t>Xã Búng Lao, tỉnh Điện  Biên</t>
  </si>
  <si>
    <t xml:space="preserve">Trận địa pháo 105mm của Đại đội 805, Tiểu đoàn 54, Trung đoàn 45, Đại đoàn 315 trong chiến dịch Điện Biên Phủ </t>
  </si>
  <si>
    <t>Xã phường Mường Thanh, tỉnh Điện Biên</t>
  </si>
  <si>
    <t>Hệ số theo quy định tại Điều 5, QĐ 41/QĐ-TTg ngày 10/11/2025</t>
  </si>
  <si>
    <t>Tỉnh điểm theo Hệ số quy định tại Điều 5, QĐ 41/QĐ-TTg ngày 10/11/2025</t>
  </si>
  <si>
    <t>Ký hiệu theo QĐ 41/QĐ-TTg ngày 10/11/2025</t>
  </si>
  <si>
    <t>Ai</t>
  </si>
  <si>
    <t>Bi</t>
  </si>
  <si>
    <t>Ci</t>
  </si>
  <si>
    <t>Di</t>
  </si>
  <si>
    <t>Hệ số diện tích tỉnh (Từ  5.000km2 đến dưới 10.000 km2)</t>
  </si>
  <si>
    <t>Tổng cộng 
số điểm</t>
  </si>
  <si>
    <t>PHỤ LỤC 1: TÍNH TOÁN TỔNG ĐIỂM PHÂN BỔ CỦA TỈNH CHO CÁC ĐƠN VỊ CẤP XÃ</t>
  </si>
  <si>
    <t>Theo 
Dân số</t>
  </si>
  <si>
    <t>Tên đơn vị cấp xã</t>
  </si>
  <si>
    <t>PHỤ LỤC 1: TÍNH TOÁN HỆ SỐ PHÂN BỔ CỦA TỈNH CHO CÁC ĐƠN VỊ CẤP XÃ</t>
  </si>
  <si>
    <t>I. BẢNG TÍNH TỔNG ĐIỂM CỦA TỈNH</t>
  </si>
  <si>
    <t>II. TÍNH TOÁN HỆ SỐ PHÂN BỔ CHO CÁC ĐƠN VỊ CẤP XÃ</t>
  </si>
  <si>
    <t>PHỤ LỤC 2: TIÊU CHÍ, HỆ SỐ PHÂN BỔ CHO CÁC ĐỊA PHƯƠNG THEO ĐỐI TƯỢNG XÃ</t>
  </si>
  <si>
    <t>PHỤ LỤC 3: TIÊU CHÍ, HỆ SỐ PHÂN BỔ CHO CÁC XÃ, PHƯỜNG THEO QUY MÔ DÂN SỐ</t>
  </si>
  <si>
    <t>PHỤ LỤC 4: TIÊU CHÍ, HỆ SỐ PHÂN BỔ CHO CÁC XÃ, PHƯỜNG THEO QUY MÔ DIỆN TÍCH</t>
  </si>
  <si>
    <t>Tính điểm theo cách tính điểm của TW</t>
  </si>
  <si>
    <t>Hệ số điểm di tích QGĐB</t>
  </si>
  <si>
    <t>Hệ số di tích quốc gia</t>
  </si>
  <si>
    <t>Tiêu chí xã</t>
  </si>
  <si>
    <t>a</t>
  </si>
  <si>
    <t>b</t>
  </si>
  <si>
    <t>c</t>
  </si>
  <si>
    <t>Tiêu chí di tích</t>
  </si>
  <si>
    <t>Phụ lục</t>
  </si>
  <si>
    <t>Phụ lục 2</t>
  </si>
  <si>
    <t>Phụ lục 3</t>
  </si>
  <si>
    <t>Phụ lục 4</t>
  </si>
  <si>
    <t>Phụ lục 5</t>
  </si>
  <si>
    <t>Quy ra số tiền</t>
  </si>
  <si>
    <t>Hệ số dân số tỉnh (từ 3 triệu người trở lên)</t>
  </si>
  <si>
    <t>Hệ số diện tích tỉnh (Từ 15.000km2 trở lên)</t>
  </si>
  <si>
    <t>Quyết định số 64/QĐ-UBND ngày 09/01/2026 của UBND tỉnh Nghệ An</t>
  </si>
  <si>
    <t>Phường Trường Vinh</t>
  </si>
  <si>
    <t>Phường Thành Vinh</t>
  </si>
  <si>
    <t>Phường Vinh Hưng</t>
  </si>
  <si>
    <t>Phường Vinh Phú</t>
  </si>
  <si>
    <t>Phường Vinh Lộc</t>
  </si>
  <si>
    <t>Phường Cửa Lò</t>
  </si>
  <si>
    <t>Phường Hoàng Mai</t>
  </si>
  <si>
    <t>Phường Quỳnh Mai</t>
  </si>
  <si>
    <t>Phường Tân Mai</t>
  </si>
  <si>
    <t>Phường Thái Hoà</t>
  </si>
  <si>
    <t>Phường Tây Hiếu</t>
  </si>
  <si>
    <t>Xã Mường Xén</t>
  </si>
  <si>
    <t>Xã Hữu Kiệm</t>
  </si>
  <si>
    <t>Xã Nậm Cắn</t>
  </si>
  <si>
    <t>Xã Chiêu Lưu</t>
  </si>
  <si>
    <t>Xã Na Loi</t>
  </si>
  <si>
    <t>Xã Mường Típ</t>
  </si>
  <si>
    <t>Xã Na Ngoi</t>
  </si>
  <si>
    <t>Xã Mỹ Lý</t>
  </si>
  <si>
    <t>Xã Bắc Lý</t>
  </si>
  <si>
    <t>Xã Keng Đu</t>
  </si>
  <si>
    <t>Xã Huồi Tụ</t>
  </si>
  <si>
    <t>Xã Mường Lống</t>
  </si>
  <si>
    <t>Xã Tương Dương</t>
  </si>
  <si>
    <t>Xã Tam Quang</t>
  </si>
  <si>
    <t>Xã Tam Thái</t>
  </si>
  <si>
    <t>Xã Lượng Minh</t>
  </si>
  <si>
    <t>Xã Yên Na</t>
  </si>
  <si>
    <t>Xã Yên Hoà</t>
  </si>
  <si>
    <t>Xã Nga My</t>
  </si>
  <si>
    <t>Xã Hữu Khuông</t>
  </si>
  <si>
    <t>Xã Nhôn Mai</t>
  </si>
  <si>
    <t>Xã Con Cuông</t>
  </si>
  <si>
    <t>Xã Môn Sơn</t>
  </si>
  <si>
    <t>Xã Châu Khê</t>
  </si>
  <si>
    <t>Xã Cam Phục</t>
  </si>
  <si>
    <t>Xã Mậu Thạch</t>
  </si>
  <si>
    <t>Xã Bình Chuẩn</t>
  </si>
  <si>
    <t>Xã Anh Sơn Đông</t>
  </si>
  <si>
    <t>Xã Thành Thọ Bình</t>
  </si>
  <si>
    <t>Xã Sơn Lâm</t>
  </si>
  <si>
    <t>Xã Tiên Đồng</t>
  </si>
  <si>
    <t>Xã Giai Xuân</t>
  </si>
  <si>
    <t>Xã Nghĩa Hành</t>
  </si>
  <si>
    <t>Xã Quế Phong</t>
  </si>
  <si>
    <t>Xã Thông Thụ</t>
  </si>
  <si>
    <t>Xã Tiền Phong</t>
  </si>
  <si>
    <t>Xã Mường Quàng</t>
  </si>
  <si>
    <t>Xã Tri Lễ</t>
  </si>
  <si>
    <t>Xã Quỳ Châu</t>
  </si>
  <si>
    <t>Xã Châu Tiến</t>
  </si>
  <si>
    <t>Xã Hùng Chân</t>
  </si>
  <si>
    <t>Xã Châu Bình</t>
  </si>
  <si>
    <t>Xã Quỳ Hợp</t>
  </si>
  <si>
    <t>Xã Minh Hợp</t>
  </si>
  <si>
    <t>Xã Châu Lộc</t>
  </si>
  <si>
    <t>Xã Mường Ham</t>
  </si>
  <si>
    <t>Xã Tam Hợp</t>
  </si>
  <si>
    <t>Xã Mường Chọng</t>
  </si>
  <si>
    <t>Xã Châu Hồng</t>
  </si>
  <si>
    <t>Xã Nghĩa Thọ</t>
  </si>
  <si>
    <t>Xã Quỳnh Thắng</t>
  </si>
  <si>
    <t>Xã Anh Sơn</t>
  </si>
  <si>
    <t>Xã Yên Xuân</t>
  </si>
  <si>
    <t>Xã Nhân Hoà</t>
  </si>
  <si>
    <t>Xã Vĩnh Tường</t>
  </si>
  <si>
    <t>Xã Diễn Châu</t>
  </si>
  <si>
    <t>Xã Đức Châu</t>
  </si>
  <si>
    <t>Xã Quảng Châu</t>
  </si>
  <si>
    <t>Xã Hải Châu</t>
  </si>
  <si>
    <t>Xã Tân Châu</t>
  </si>
  <si>
    <t>Xã An Châu</t>
  </si>
  <si>
    <t>Xã Minh Châu</t>
  </si>
  <si>
    <t>Xã Hùng Châu</t>
  </si>
  <si>
    <t>Xã Đô Lương</t>
  </si>
  <si>
    <t>Xã Bạch Ngọc</t>
  </si>
  <si>
    <t>Xã Văn Hiến</t>
  </si>
  <si>
    <t>Xã Bạch Hà</t>
  </si>
  <si>
    <t>Xã Thuần Trung</t>
  </si>
  <si>
    <t>Xã Lương Sơn</t>
  </si>
  <si>
    <t>Xã Hưng Nguyên</t>
  </si>
  <si>
    <t>Xã Yên Trung</t>
  </si>
  <si>
    <t>Xã Hưng Nguyên Nam</t>
  </si>
  <si>
    <t>Xã Lam Thành</t>
  </si>
  <si>
    <t>Xã Kim Liên</t>
  </si>
  <si>
    <t>Xã Vạn An</t>
  </si>
  <si>
    <t>Xã Nam Đàn</t>
  </si>
  <si>
    <t>Xã Đại Huệ</t>
  </si>
  <si>
    <t>Xã Thiên Nhẫn</t>
  </si>
  <si>
    <t>Xã Nghĩa Đàn</t>
  </si>
  <si>
    <t>Xã Nghĩa Lâm</t>
  </si>
  <si>
    <t>Xã Nghĩa Mai</t>
  </si>
  <si>
    <t>Xã Nghĩa Hưng</t>
  </si>
  <si>
    <t>Xã Nghĩa Khánh</t>
  </si>
  <si>
    <t>Xã Nghĩa Lộc</t>
  </si>
  <si>
    <t>Xã Nghi Lộc</t>
  </si>
  <si>
    <t>Xã Phúc Lộc</t>
  </si>
  <si>
    <t>Xã Đông Lộc</t>
  </si>
  <si>
    <t>Xã Trung Lộc</t>
  </si>
  <si>
    <t>Xã Thần Lĩnh</t>
  </si>
  <si>
    <t>Xã Hải Lộc</t>
  </si>
  <si>
    <t>Xã Văn Kiều</t>
  </si>
  <si>
    <t>Xã Quỳnh Lưu</t>
  </si>
  <si>
    <t>Xã Quỳnh Văn</t>
  </si>
  <si>
    <t>Xã Quỳnh Anh</t>
  </si>
  <si>
    <t>Xã Quỳnh Tam</t>
  </si>
  <si>
    <t>Xã Quỳnh Phú</t>
  </si>
  <si>
    <t>Xã Quỳnh Sơn</t>
  </si>
  <si>
    <t>Xã Tân Kỳ</t>
  </si>
  <si>
    <t>Xã Tân Phú</t>
  </si>
  <si>
    <t>Xã Tân An</t>
  </si>
  <si>
    <t>Xã Nghĩa Đồng</t>
  </si>
  <si>
    <t>Xã Đông Hiếu</t>
  </si>
  <si>
    <t>Xã Bích Hào</t>
  </si>
  <si>
    <t>Xã Cát Ngạn</t>
  </si>
  <si>
    <t>Xã Đại Đồng</t>
  </si>
  <si>
    <t>Xã Hạnh Lâm</t>
  </si>
  <si>
    <t>Xã Hoa Quân</t>
  </si>
  <si>
    <t>Xã Kim Bảng</t>
  </si>
  <si>
    <t>Xã Tam Đồng</t>
  </si>
  <si>
    <t>Xã Xuân Lâm</t>
  </si>
  <si>
    <t>Xã Yên Thành</t>
  </si>
  <si>
    <t>Xã Quan Thành</t>
  </si>
  <si>
    <t>Xã Hợp Minh</t>
  </si>
  <si>
    <t>Xã Vân Tụ</t>
  </si>
  <si>
    <t>Xã Vân Du</t>
  </si>
  <si>
    <t>Xã Quang Đồng</t>
  </si>
  <si>
    <t>Xã Giai Lạc</t>
  </si>
  <si>
    <t>Xã Bình Minh</t>
  </si>
  <si>
    <t>Xã Đông Thành</t>
  </si>
  <si>
    <t>Hệ số tính toán (lấy dân số của từng xã, chia cho tổng dân số toàn tỉnh nhân với Hệ số (100) tại Điều 5, QĐ 41/QĐ-TTg ngày 10/11/2025</t>
  </si>
  <si>
    <t>Tỉnh Nghệ An (người)</t>
  </si>
  <si>
    <t>Nhóm IV&gt;50000</t>
  </si>
  <si>
    <t>Nhóm III (30000-50000)</t>
  </si>
  <si>
    <t>Nhóm II (10000-30000)</t>
  </si>
  <si>
    <t>Hệ số tính toán (lấy diện tích của từng xã, chia cho tổng diện tích toàn tỉnh nhân với Hệ số (80) tại Điều 5, QĐ 41/QĐ-TTg ngày 10/11/2025</t>
  </si>
  <si>
    <t>Diện tích tỉnh Nghệ An (km²)</t>
  </si>
  <si>
    <t>Nhóm IV (DT &gt; 300 km2)</t>
  </si>
  <si>
    <t>Nhóm &gt;50.000 người</t>
  </si>
  <si>
    <t>Nhóm từ 10.000 đến dưới 30.000 người</t>
  </si>
  <si>
    <t>Nhóm từ 30.000 đến dưới 50.000 người</t>
  </si>
  <si>
    <t>Nhóm &lt;10.000 người</t>
  </si>
  <si>
    <t>Nhóm &lt;100km2</t>
  </si>
  <si>
    <t>Nhóm từ 100km2 đến dưới 200km2</t>
  </si>
  <si>
    <t>Nhóm từ 200km2 đến dưới 300km2</t>
  </si>
  <si>
    <t>Nhóm &gt;300km2</t>
  </si>
  <si>
    <t>Tiêu chí thuộc đối tượng ưu tiên(có tỷ lệ số bổ sung cân đối/tổng chi cân đối ngân sách địa phương dưới 60%)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</si>
</sst>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(* #,##0_);_(* \(#,##0\);_(* &quot;-&quot;_);_(@_)"/>
    <numFmt numFmtId="164" formatCode="_-* #,##0.00_-;\-* #,##0.00_-;_-* &quot;-&quot;??_-;_-@_-"/>
    <numFmt numFmtId="165" formatCode="_(* #,##0.000_);_(* \(#,##0.000\);_(* &quot;-&quot;?_);_(@_)"/>
    <numFmt numFmtId="166" formatCode="_(* #,##0.00_);_(* \(#,##0.00\);_(* &quot;-&quot;?_);_(@_)"/>
    <numFmt numFmtId="167" formatCode="_(* #,##0_);_(* \(#,##0\);_(* &quot;-&quot;??_);_(@_)"/>
    <numFmt numFmtId="168" formatCode="0.000"/>
    <numFmt numFmtId="169" formatCode="_(* #,##0.0_);_(* \(#,##0.0\);_(* &quot;-&quot;?_);_(@_)"/>
    <numFmt numFmtId="170" formatCode="0.0"/>
    <numFmt numFmtId="171" formatCode="#,##0.0"/>
    <numFmt numFmtId="173" formatCode="#,##0.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1"/>
      <color rgb="FFFF0000"/>
      <name val="Calibri"/>
      <family val="2"/>
      <scheme val="minor"/>
    </font>
    <font>
      <sz val="12"/>
      <color theme="3"/>
      <name val="Times New Roman"/>
      <family val="1"/>
    </font>
    <font>
      <sz val="11"/>
      <color theme="3"/>
      <name val="Calibri"/>
      <family val="2"/>
      <scheme val="minor"/>
    </font>
    <font>
      <b/>
      <sz val="18"/>
      <color theme="1"/>
      <name val="Times New Roman"/>
      <family val="1"/>
    </font>
    <font>
      <sz val="8"/>
      <name val="Calibri"/>
      <family val="2"/>
      <scheme val="minor"/>
    </font>
    <font>
      <sz val="14"/>
      <color rgb="FFFF000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i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8"/>
      <name val="Times New Roman"/>
      <family val="1"/>
    </font>
    <font>
      <b/>
      <sz val="18"/>
      <name val="Cambria"/>
      <family val="1"/>
      <charset val="163"/>
      <scheme val="major"/>
    </font>
    <font>
      <sz val="14"/>
      <name val="Cambria"/>
      <family val="1"/>
      <charset val="163"/>
      <scheme val="maj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</cellStyleXfs>
  <cellXfs count="269">
    <xf numFmtId="0" fontId="0" fillId="0" borderId="0" xfId="0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0" xfId="0" applyFill="1"/>
    <xf numFmtId="0" fontId="2" fillId="0" borderId="1" xfId="0" applyFont="1" applyBorder="1" applyAlignment="1">
      <alignment horizontal="center" vertical="center"/>
    </xf>
    <xf numFmtId="0" fontId="6" fillId="0" borderId="0" xfId="0" applyFont="1"/>
    <xf numFmtId="2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9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7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9" fillId="10" borderId="1" xfId="0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11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 wrapText="1"/>
    </xf>
    <xf numFmtId="0" fontId="11" fillId="0" borderId="9" xfId="0" applyFont="1" applyBorder="1" applyAlignment="1">
      <alignment horizontal="left" vertical="center" wrapText="1" indent="2"/>
    </xf>
    <xf numFmtId="0" fontId="11" fillId="0" borderId="11" xfId="0" applyFont="1" applyBorder="1" applyAlignment="1">
      <alignment horizontal="justify" vertical="center" wrapText="1"/>
    </xf>
    <xf numFmtId="0" fontId="7" fillId="0" borderId="10" xfId="0" applyFont="1" applyBorder="1" applyAlignment="1">
      <alignment horizontal="center" vertical="center" wrapText="1"/>
    </xf>
    <xf numFmtId="0" fontId="14" fillId="0" borderId="0" xfId="0" applyFont="1"/>
    <xf numFmtId="0" fontId="13" fillId="0" borderId="9" xfId="0" applyFont="1" applyBorder="1" applyAlignment="1">
      <alignment horizontal="left" vertical="center" wrapText="1" indent="2"/>
    </xf>
    <xf numFmtId="0" fontId="13" fillId="0" borderId="11" xfId="0" applyFont="1" applyBorder="1" applyAlignment="1">
      <alignment horizontal="justify" vertical="center" wrapText="1"/>
    </xf>
    <xf numFmtId="0" fontId="13" fillId="0" borderId="11" xfId="0" applyFont="1" applyBorder="1" applyAlignment="1">
      <alignment vertical="center" wrapText="1"/>
    </xf>
    <xf numFmtId="0" fontId="16" fillId="0" borderId="0" xfId="0" applyFont="1"/>
    <xf numFmtId="0" fontId="15" fillId="0" borderId="11" xfId="0" applyFont="1" applyBorder="1" applyAlignment="1">
      <alignment vertical="center" wrapText="1"/>
    </xf>
    <xf numFmtId="0" fontId="11" fillId="12" borderId="9" xfId="0" applyFont="1" applyFill="1" applyBorder="1" applyAlignment="1">
      <alignment horizontal="left" vertical="center" wrapText="1" indent="2"/>
    </xf>
    <xf numFmtId="0" fontId="11" fillId="12" borderId="11" xfId="0" applyFont="1" applyFill="1" applyBorder="1" applyAlignment="1">
      <alignment horizontal="justify" vertical="center" wrapText="1"/>
    </xf>
    <xf numFmtId="0" fontId="11" fillId="12" borderId="11" xfId="0" applyFont="1" applyFill="1" applyBorder="1" applyAlignment="1">
      <alignment vertical="center" wrapText="1"/>
    </xf>
    <xf numFmtId="0" fontId="0" fillId="12" borderId="0" xfId="0" applyFill="1"/>
    <xf numFmtId="0" fontId="0" fillId="13" borderId="0" xfId="0" applyFill="1"/>
    <xf numFmtId="0" fontId="11" fillId="13" borderId="9" xfId="0" applyFont="1" applyFill="1" applyBorder="1" applyAlignment="1">
      <alignment horizontal="left" vertical="center" wrapText="1" indent="2"/>
    </xf>
    <xf numFmtId="0" fontId="11" fillId="13" borderId="11" xfId="0" applyFont="1" applyFill="1" applyBorder="1" applyAlignment="1">
      <alignment horizontal="justify" vertical="center" wrapText="1"/>
    </xf>
    <xf numFmtId="0" fontId="11" fillId="13" borderId="11" xfId="0" applyFont="1" applyFill="1" applyBorder="1" applyAlignment="1">
      <alignment vertical="center" wrapText="1"/>
    </xf>
    <xf numFmtId="0" fontId="0" fillId="14" borderId="0" xfId="0" applyFill="1"/>
    <xf numFmtId="0" fontId="10" fillId="0" borderId="0" xfId="0" applyFont="1" applyAlignment="1">
      <alignment horizontal="center"/>
    </xf>
    <xf numFmtId="171" fontId="10" fillId="0" borderId="0" xfId="0" applyNumberFormat="1" applyFont="1" applyAlignment="1">
      <alignment horizontal="center"/>
    </xf>
    <xf numFmtId="171" fontId="9" fillId="0" borderId="0" xfId="0" applyNumberFormat="1" applyFont="1" applyAlignment="1">
      <alignment horizontal="center"/>
    </xf>
    <xf numFmtId="0" fontId="9" fillId="0" borderId="17" xfId="0" applyFont="1" applyBorder="1"/>
    <xf numFmtId="0" fontId="9" fillId="0" borderId="18" xfId="0" applyFont="1" applyBorder="1" applyAlignment="1">
      <alignment horizontal="center"/>
    </xf>
    <xf numFmtId="0" fontId="9" fillId="10" borderId="16" xfId="0" applyFont="1" applyFill="1" applyBorder="1" applyAlignment="1">
      <alignment horizontal="center" vertical="center" wrapText="1"/>
    </xf>
    <xf numFmtId="0" fontId="10" fillId="11" borderId="19" xfId="0" applyFont="1" applyFill="1" applyBorder="1" applyAlignment="1">
      <alignment horizontal="center" vertical="center" wrapText="1"/>
    </xf>
    <xf numFmtId="3" fontId="9" fillId="0" borderId="19" xfId="0" applyNumberFormat="1" applyFont="1" applyBorder="1" applyAlignment="1">
      <alignment horizontal="center"/>
    </xf>
    <xf numFmtId="3" fontId="9" fillId="0" borderId="21" xfId="0" applyNumberFormat="1" applyFont="1" applyBorder="1" applyAlignment="1">
      <alignment horizontal="center"/>
    </xf>
    <xf numFmtId="3" fontId="9" fillId="0" borderId="2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70" fontId="9" fillId="0" borderId="0" xfId="0" applyNumberFormat="1" applyFont="1" applyAlignment="1">
      <alignment horizontal="center"/>
    </xf>
    <xf numFmtId="0" fontId="5" fillId="0" borderId="0" xfId="0" applyFont="1"/>
    <xf numFmtId="0" fontId="4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horizontal="right" vertical="center"/>
    </xf>
    <xf numFmtId="0" fontId="9" fillId="0" borderId="21" xfId="0" applyFont="1" applyBorder="1" applyAlignment="1">
      <alignment horizontal="right" vertical="center"/>
    </xf>
    <xf numFmtId="0" fontId="17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 wrapText="1"/>
    </xf>
    <xf numFmtId="168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70" fontId="5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171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10" fillId="0" borderId="1" xfId="0" applyFont="1" applyBorder="1" applyAlignment="1">
      <alignment horizontal="left" vertical="center" wrapText="1"/>
    </xf>
    <xf numFmtId="0" fontId="23" fillId="0" borderId="0" xfId="0" applyFont="1"/>
    <xf numFmtId="2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167" fontId="2" fillId="0" borderId="1" xfId="1" applyNumberFormat="1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0" fillId="0" borderId="1" xfId="0" applyFont="1" applyBorder="1"/>
    <xf numFmtId="2" fontId="2" fillId="0" borderId="1" xfId="1" applyNumberFormat="1" applyFont="1" applyFill="1" applyBorder="1" applyAlignment="1">
      <alignment horizontal="center" vertical="center"/>
    </xf>
    <xf numFmtId="0" fontId="24" fillId="0" borderId="0" xfId="0" applyFont="1"/>
    <xf numFmtId="0" fontId="25" fillId="0" borderId="0" xfId="0" applyFont="1"/>
    <xf numFmtId="0" fontId="25" fillId="0" borderId="0" xfId="0" applyFont="1" applyAlignment="1">
      <alignment horizontal="center" vertical="center"/>
    </xf>
    <xf numFmtId="0" fontId="26" fillId="0" borderId="0" xfId="0" applyFont="1"/>
    <xf numFmtId="173" fontId="21" fillId="0" borderId="1" xfId="0" applyNumberFormat="1" applyFont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27" fillId="0" borderId="0" xfId="0" applyFont="1"/>
    <xf numFmtId="4" fontId="20" fillId="0" borderId="0" xfId="0" applyNumberFormat="1" applyFont="1"/>
    <xf numFmtId="0" fontId="27" fillId="0" borderId="0" xfId="0" applyFont="1" applyAlignment="1">
      <alignment horizontal="center"/>
    </xf>
    <xf numFmtId="173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69" fontId="3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41" fontId="3" fillId="0" borderId="1" xfId="2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9" fillId="0" borderId="21" xfId="0" applyFont="1" applyBorder="1" applyAlignment="1">
      <alignment horizontal="right" vertic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24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 indent="2"/>
    </xf>
    <xf numFmtId="0" fontId="13" fillId="0" borderId="12" xfId="0" applyFont="1" applyBorder="1" applyAlignment="1">
      <alignment horizontal="left" vertical="center" wrapText="1" indent="2"/>
    </xf>
    <xf numFmtId="0" fontId="13" fillId="0" borderId="9" xfId="0" applyFont="1" applyBorder="1" applyAlignment="1">
      <alignment horizontal="left" vertical="center" wrapText="1" indent="2"/>
    </xf>
    <xf numFmtId="0" fontId="13" fillId="0" borderId="8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justify" vertical="center" wrapText="1"/>
    </xf>
    <xf numFmtId="0" fontId="13" fillId="0" borderId="9" xfId="0" applyFont="1" applyBorder="1" applyAlignment="1">
      <alignment horizontal="justify" vertical="center" wrapText="1"/>
    </xf>
    <xf numFmtId="0" fontId="13" fillId="0" borderId="12" xfId="0" applyFont="1" applyBorder="1" applyAlignment="1">
      <alignment horizontal="justify" vertical="center" wrapText="1"/>
    </xf>
    <xf numFmtId="0" fontId="15" fillId="0" borderId="8" xfId="0" applyFont="1" applyBorder="1" applyAlignment="1">
      <alignment horizontal="left" vertical="center" wrapText="1" indent="2"/>
    </xf>
    <xf numFmtId="0" fontId="15" fillId="0" borderId="12" xfId="0" applyFont="1" applyBorder="1" applyAlignment="1">
      <alignment horizontal="left" vertical="center" wrapText="1" indent="2"/>
    </xf>
    <xf numFmtId="0" fontId="15" fillId="0" borderId="9" xfId="0" applyFont="1" applyBorder="1" applyAlignment="1">
      <alignment horizontal="left" vertical="center" wrapText="1" indent="2"/>
    </xf>
    <xf numFmtId="0" fontId="15" fillId="0" borderId="8" xfId="0" applyFont="1" applyBorder="1" applyAlignment="1">
      <alignment horizontal="justify" vertical="center" wrapText="1"/>
    </xf>
    <xf numFmtId="0" fontId="15" fillId="0" borderId="12" xfId="0" applyFont="1" applyBorder="1" applyAlignment="1">
      <alignment horizontal="justify" vertical="center" wrapText="1"/>
    </xf>
    <xf numFmtId="0" fontId="15" fillId="0" borderId="9" xfId="0" applyFont="1" applyBorder="1" applyAlignment="1">
      <alignment horizontal="justify" vertical="center" wrapText="1"/>
    </xf>
    <xf numFmtId="0" fontId="15" fillId="0" borderId="8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11" fillId="0" borderId="8" xfId="0" applyFont="1" applyBorder="1" applyAlignment="1">
      <alignment horizontal="left" vertical="center" wrapText="1" indent="2"/>
    </xf>
    <xf numFmtId="0" fontId="11" fillId="0" borderId="12" xfId="0" applyFont="1" applyBorder="1" applyAlignment="1">
      <alignment horizontal="left" vertical="center" wrapText="1" indent="2"/>
    </xf>
    <xf numFmtId="0" fontId="11" fillId="0" borderId="9" xfId="0" applyFont="1" applyBorder="1" applyAlignment="1">
      <alignment horizontal="left" vertical="center" wrapText="1" indent="2"/>
    </xf>
    <xf numFmtId="0" fontId="11" fillId="0" borderId="8" xfId="0" applyFont="1" applyBorder="1" applyAlignment="1">
      <alignment horizontal="justify" vertical="center" wrapText="1"/>
    </xf>
    <xf numFmtId="0" fontId="11" fillId="0" borderId="12" xfId="0" applyFont="1" applyBorder="1" applyAlignment="1">
      <alignment horizontal="justify" vertical="center" wrapText="1"/>
    </xf>
    <xf numFmtId="0" fontId="11" fillId="0" borderId="9" xfId="0" applyFont="1" applyBorder="1" applyAlignment="1">
      <alignment horizontal="justify" vertical="center" wrapText="1"/>
    </xf>
    <xf numFmtId="0" fontId="11" fillId="14" borderId="8" xfId="0" applyFont="1" applyFill="1" applyBorder="1" applyAlignment="1">
      <alignment horizontal="left" vertical="center" wrapText="1" indent="2"/>
    </xf>
    <xf numFmtId="0" fontId="11" fillId="14" borderId="12" xfId="0" applyFont="1" applyFill="1" applyBorder="1" applyAlignment="1">
      <alignment horizontal="left" vertical="center" wrapText="1" indent="2"/>
    </xf>
    <xf numFmtId="0" fontId="11" fillId="14" borderId="9" xfId="0" applyFont="1" applyFill="1" applyBorder="1" applyAlignment="1">
      <alignment horizontal="left" vertical="center" wrapText="1" indent="2"/>
    </xf>
    <xf numFmtId="0" fontId="11" fillId="14" borderId="8" xfId="0" applyFont="1" applyFill="1" applyBorder="1" applyAlignment="1">
      <alignment horizontal="justify" vertical="center" wrapText="1"/>
    </xf>
    <xf numFmtId="0" fontId="11" fillId="14" borderId="12" xfId="0" applyFont="1" applyFill="1" applyBorder="1" applyAlignment="1">
      <alignment horizontal="justify" vertical="center" wrapText="1"/>
    </xf>
    <xf numFmtId="0" fontId="11" fillId="14" borderId="9" xfId="0" applyFont="1" applyFill="1" applyBorder="1" applyAlignment="1">
      <alignment horizontal="justify" vertical="center" wrapText="1"/>
    </xf>
    <xf numFmtId="0" fontId="11" fillId="14" borderId="8" xfId="0" applyFont="1" applyFill="1" applyBorder="1" applyAlignment="1">
      <alignment vertical="center" wrapText="1"/>
    </xf>
    <xf numFmtId="0" fontId="11" fillId="14" borderId="12" xfId="0" applyFont="1" applyFill="1" applyBorder="1" applyAlignment="1">
      <alignment vertical="center" wrapText="1"/>
    </xf>
    <xf numFmtId="0" fontId="11" fillId="14" borderId="9" xfId="0" applyFont="1" applyFill="1" applyBorder="1" applyAlignment="1">
      <alignment vertical="center" wrapText="1"/>
    </xf>
    <xf numFmtId="0" fontId="11" fillId="13" borderId="8" xfId="0" applyFont="1" applyFill="1" applyBorder="1" applyAlignment="1">
      <alignment horizontal="left" vertical="center" wrapText="1" indent="2"/>
    </xf>
    <xf numFmtId="0" fontId="11" fillId="13" borderId="9" xfId="0" applyFont="1" applyFill="1" applyBorder="1" applyAlignment="1">
      <alignment horizontal="left" vertical="center" wrapText="1" indent="2"/>
    </xf>
    <xf numFmtId="0" fontId="11" fillId="13" borderId="8" xfId="0" applyFont="1" applyFill="1" applyBorder="1" applyAlignment="1">
      <alignment horizontal="justify" vertical="center" wrapText="1"/>
    </xf>
    <xf numFmtId="0" fontId="11" fillId="13" borderId="9" xfId="0" applyFont="1" applyFill="1" applyBorder="1" applyAlignment="1">
      <alignment horizontal="justify" vertical="center" wrapText="1"/>
    </xf>
    <xf numFmtId="0" fontId="11" fillId="12" borderId="8" xfId="0" applyFont="1" applyFill="1" applyBorder="1" applyAlignment="1">
      <alignment horizontal="left" vertical="center" wrapText="1" indent="2"/>
    </xf>
    <xf numFmtId="0" fontId="11" fillId="12" borderId="12" xfId="0" applyFont="1" applyFill="1" applyBorder="1" applyAlignment="1">
      <alignment horizontal="left" vertical="center" wrapText="1" indent="2"/>
    </xf>
    <xf numFmtId="0" fontId="11" fillId="12" borderId="9" xfId="0" applyFont="1" applyFill="1" applyBorder="1" applyAlignment="1">
      <alignment horizontal="left" vertical="center" wrapText="1" indent="2"/>
    </xf>
    <xf numFmtId="0" fontId="11" fillId="12" borderId="8" xfId="0" applyFont="1" applyFill="1" applyBorder="1" applyAlignment="1">
      <alignment horizontal="justify" vertical="center" wrapText="1"/>
    </xf>
    <xf numFmtId="0" fontId="11" fillId="12" borderId="12" xfId="0" applyFont="1" applyFill="1" applyBorder="1" applyAlignment="1">
      <alignment horizontal="justify" vertical="center" wrapText="1"/>
    </xf>
    <xf numFmtId="0" fontId="11" fillId="12" borderId="9" xfId="0" applyFont="1" applyFill="1" applyBorder="1" applyAlignment="1">
      <alignment horizontal="justify" vertical="center" wrapText="1"/>
    </xf>
    <xf numFmtId="0" fontId="11" fillId="12" borderId="8" xfId="0" applyFont="1" applyFill="1" applyBorder="1" applyAlignment="1">
      <alignment vertical="center" wrapText="1"/>
    </xf>
    <xf numFmtId="0" fontId="11" fillId="12" borderId="12" xfId="0" applyFont="1" applyFill="1" applyBorder="1" applyAlignment="1">
      <alignment vertical="center" wrapText="1"/>
    </xf>
    <xf numFmtId="0" fontId="11" fillId="12" borderId="9" xfId="0" applyFont="1" applyFill="1" applyBorder="1" applyAlignment="1">
      <alignment vertical="center" wrapText="1"/>
    </xf>
    <xf numFmtId="0" fontId="11" fillId="13" borderId="12" xfId="0" applyFont="1" applyFill="1" applyBorder="1" applyAlignment="1">
      <alignment horizontal="left" vertical="center" wrapText="1" indent="2"/>
    </xf>
    <xf numFmtId="0" fontId="11" fillId="13" borderId="12" xfId="0" applyFont="1" applyFill="1" applyBorder="1" applyAlignment="1">
      <alignment horizontal="justify" vertical="center" wrapText="1"/>
    </xf>
    <xf numFmtId="0" fontId="11" fillId="13" borderId="8" xfId="0" applyFont="1" applyFill="1" applyBorder="1" applyAlignment="1">
      <alignment vertical="center" wrapText="1"/>
    </xf>
    <xf numFmtId="0" fontId="11" fillId="13" borderId="12" xfId="0" applyFont="1" applyFill="1" applyBorder="1" applyAlignment="1">
      <alignment vertical="center" wrapText="1"/>
    </xf>
    <xf numFmtId="0" fontId="11" fillId="13" borderId="9" xfId="0" applyFont="1" applyFill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41" fontId="2" fillId="0" borderId="1" xfId="2" applyFont="1" applyFill="1" applyBorder="1" applyAlignment="1">
      <alignment vertical="center"/>
    </xf>
    <xf numFmtId="41" fontId="3" fillId="0" borderId="1" xfId="2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41" fontId="11" fillId="0" borderId="1" xfId="2" applyFont="1" applyBorder="1"/>
    <xf numFmtId="0" fontId="11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Fill="1" applyBorder="1" applyAlignment="1">
      <alignment horizontal="left"/>
    </xf>
    <xf numFmtId="1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6" fontId="3" fillId="0" borderId="1" xfId="0" applyNumberFormat="1" applyFont="1" applyBorder="1" applyAlignment="1">
      <alignment horizontal="center" vertical="center"/>
    </xf>
    <xf numFmtId="166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41" fontId="11" fillId="0" borderId="1" xfId="2" applyFont="1" applyBorder="1" applyAlignment="1">
      <alignment vertical="center"/>
    </xf>
    <xf numFmtId="49" fontId="2" fillId="0" borderId="23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1" applyFont="1" applyBorder="1" applyAlignment="1">
      <alignment horizontal="center" vertical="center" wrapText="1"/>
    </xf>
    <xf numFmtId="173" fontId="7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3" fontId="11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1" fontId="2" fillId="0" borderId="1" xfId="0" applyNumberFormat="1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/>
    </xf>
    <xf numFmtId="0" fontId="17" fillId="0" borderId="0" xfId="0" applyFont="1" applyAlignment="1">
      <alignment horizontal="center" wrapText="1"/>
    </xf>
    <xf numFmtId="0" fontId="4" fillId="0" borderId="24" xfId="0" applyFont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170" fontId="5" fillId="0" borderId="7" xfId="0" applyNumberFormat="1" applyFont="1" applyBorder="1" applyAlignment="1">
      <alignment horizontal="center"/>
    </xf>
    <xf numFmtId="170" fontId="4" fillId="0" borderId="7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</cellXfs>
  <cellStyles count="7">
    <cellStyle name="Comma" xfId="1" builtinId="3"/>
    <cellStyle name="Comma [0]" xfId="2" builtinId="6"/>
    <cellStyle name="Followed Hyperlink" xfId="4" builtinId="9" hidden="1"/>
    <cellStyle name="Followed Hyperlink" xfId="6" builtinId="9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view="pageBreakPreview" zoomScale="85" zoomScaleSheetLayoutView="85" workbookViewId="0">
      <selection activeCell="I17" sqref="I17"/>
    </sheetView>
  </sheetViews>
  <sheetFormatPr baseColWidth="10" defaultColWidth="8.83203125" defaultRowHeight="14" x14ac:dyDescent="0.15"/>
  <cols>
    <col min="1" max="1" width="4.6640625" style="22" bestFit="1" customWidth="1"/>
    <col min="2" max="2" width="64.6640625" style="12" customWidth="1"/>
    <col min="3" max="3" width="13.1640625" style="12" customWidth="1"/>
    <col min="4" max="4" width="15.6640625" style="22" customWidth="1"/>
    <col min="5" max="5" width="30.6640625" style="12" customWidth="1"/>
    <col min="6" max="6" width="12.1640625" style="12" hidden="1" customWidth="1"/>
    <col min="7" max="7" width="16.6640625" style="12" hidden="1" customWidth="1"/>
    <col min="8" max="8" width="8.83203125" style="12"/>
    <col min="9" max="9" width="12" style="12" bestFit="1" customWidth="1"/>
    <col min="10" max="16384" width="8.83203125" style="12"/>
  </cols>
  <sheetData>
    <row r="1" spans="1:10" s="11" customFormat="1" ht="23.5" customHeight="1" x14ac:dyDescent="0.2">
      <c r="A1" s="134" t="s">
        <v>32</v>
      </c>
      <c r="B1" s="135"/>
      <c r="C1" s="135"/>
      <c r="D1" s="135"/>
      <c r="E1" s="135"/>
      <c r="F1" s="135"/>
      <c r="G1" s="136"/>
      <c r="H1" s="12"/>
      <c r="I1" s="12"/>
      <c r="J1" s="12"/>
    </row>
    <row r="2" spans="1:10" s="14" customFormat="1" ht="90" x14ac:dyDescent="0.15">
      <c r="A2" s="58" t="s">
        <v>0</v>
      </c>
      <c r="B2" s="59" t="s">
        <v>9</v>
      </c>
      <c r="C2" s="3" t="s">
        <v>110</v>
      </c>
      <c r="D2" s="59" t="s">
        <v>10</v>
      </c>
      <c r="E2" s="3" t="s">
        <v>109</v>
      </c>
      <c r="G2" s="48"/>
      <c r="H2" s="12"/>
      <c r="I2" s="12"/>
      <c r="J2" s="12"/>
    </row>
    <row r="3" spans="1:10" ht="18" x14ac:dyDescent="0.15">
      <c r="A3" s="128">
        <v>1</v>
      </c>
      <c r="B3" s="60" t="s">
        <v>12</v>
      </c>
      <c r="C3" s="142" t="s">
        <v>111</v>
      </c>
      <c r="D3" s="62">
        <v>38</v>
      </c>
      <c r="E3" s="137">
        <f>+D3*D4</f>
        <v>228</v>
      </c>
      <c r="G3" s="48"/>
    </row>
    <row r="4" spans="1:10" ht="18" x14ac:dyDescent="0.15">
      <c r="A4" s="128"/>
      <c r="B4" s="60" t="s">
        <v>13</v>
      </c>
      <c r="C4" s="143"/>
      <c r="D4" s="62">
        <v>6</v>
      </c>
      <c r="E4" s="137"/>
      <c r="G4" s="48"/>
    </row>
    <row r="5" spans="1:10" ht="18" x14ac:dyDescent="0.15">
      <c r="A5" s="128">
        <v>2</v>
      </c>
      <c r="B5" s="60" t="s">
        <v>14</v>
      </c>
      <c r="C5" s="143"/>
      <c r="D5" s="63">
        <v>4</v>
      </c>
      <c r="E5" s="138">
        <f>+D6*D5</f>
        <v>12</v>
      </c>
      <c r="G5" s="48"/>
    </row>
    <row r="6" spans="1:10" ht="18" x14ac:dyDescent="0.15">
      <c r="A6" s="128"/>
      <c r="B6" s="60" t="s">
        <v>15</v>
      </c>
      <c r="C6" s="143"/>
      <c r="D6" s="63">
        <v>3</v>
      </c>
      <c r="E6" s="138"/>
      <c r="G6" s="48"/>
      <c r="I6" s="12">
        <f>230/724</f>
        <v>0.31767955801104975</v>
      </c>
    </row>
    <row r="7" spans="1:10" ht="18" x14ac:dyDescent="0.15">
      <c r="A7" s="128">
        <v>3</v>
      </c>
      <c r="B7" s="60" t="s">
        <v>16</v>
      </c>
      <c r="C7" s="143"/>
      <c r="D7" s="64">
        <v>3</v>
      </c>
      <c r="E7" s="139">
        <f>+D7*D8</f>
        <v>6</v>
      </c>
      <c r="G7" s="48"/>
      <c r="I7" s="12">
        <f>+I6*3000</f>
        <v>953.03867403314928</v>
      </c>
    </row>
    <row r="8" spans="1:10" ht="18" x14ac:dyDescent="0.15">
      <c r="A8" s="128"/>
      <c r="B8" s="60" t="s">
        <v>17</v>
      </c>
      <c r="C8" s="144"/>
      <c r="D8" s="64">
        <v>2</v>
      </c>
      <c r="E8" s="139"/>
      <c r="G8" s="48"/>
    </row>
    <row r="9" spans="1:10" ht="18" customHeight="1" x14ac:dyDescent="0.15">
      <c r="A9" s="61">
        <v>4</v>
      </c>
      <c r="B9" s="60" t="s">
        <v>18</v>
      </c>
      <c r="C9" s="61" t="s">
        <v>112</v>
      </c>
      <c r="D9" s="65">
        <v>150</v>
      </c>
      <c r="E9" s="65">
        <f>+D9</f>
        <v>150</v>
      </c>
      <c r="G9" s="48"/>
    </row>
    <row r="10" spans="1:10" ht="18" x14ac:dyDescent="0.15">
      <c r="A10" s="61">
        <v>5</v>
      </c>
      <c r="B10" s="60" t="s">
        <v>19</v>
      </c>
      <c r="C10" s="61" t="s">
        <v>113</v>
      </c>
      <c r="D10" s="66">
        <v>30</v>
      </c>
      <c r="E10" s="66">
        <f>+D10</f>
        <v>30</v>
      </c>
      <c r="G10" s="48"/>
    </row>
    <row r="11" spans="1:10" ht="18" x14ac:dyDescent="0.15">
      <c r="A11" s="61">
        <v>6</v>
      </c>
      <c r="B11" s="81" t="s">
        <v>115</v>
      </c>
      <c r="C11" s="61" t="s">
        <v>114</v>
      </c>
      <c r="D11" s="67">
        <v>40</v>
      </c>
      <c r="E11" s="67">
        <f>+D11</f>
        <v>40</v>
      </c>
      <c r="G11" s="48"/>
    </row>
    <row r="12" spans="1:10" ht="21" customHeight="1" x14ac:dyDescent="0.15">
      <c r="A12" s="128">
        <v>7</v>
      </c>
      <c r="B12" s="60" t="s">
        <v>21</v>
      </c>
      <c r="C12" s="142" t="s">
        <v>114</v>
      </c>
      <c r="D12" s="68">
        <v>1</v>
      </c>
      <c r="E12" s="140">
        <f>+D12*D13</f>
        <v>5</v>
      </c>
      <c r="G12" s="48"/>
    </row>
    <row r="13" spans="1:10" ht="18" x14ac:dyDescent="0.15">
      <c r="A13" s="128"/>
      <c r="B13" s="60" t="s">
        <v>22</v>
      </c>
      <c r="C13" s="143"/>
      <c r="D13" s="68">
        <v>5</v>
      </c>
      <c r="E13" s="140"/>
      <c r="G13" s="48"/>
    </row>
    <row r="14" spans="1:10" ht="18" x14ac:dyDescent="0.15">
      <c r="A14" s="128">
        <v>8</v>
      </c>
      <c r="B14" s="60" t="s">
        <v>23</v>
      </c>
      <c r="C14" s="143"/>
      <c r="D14" s="69">
        <v>14</v>
      </c>
      <c r="E14" s="141">
        <f>+D14*D15</f>
        <v>28</v>
      </c>
      <c r="G14" s="48"/>
    </row>
    <row r="15" spans="1:10" ht="18" x14ac:dyDescent="0.15">
      <c r="A15" s="128"/>
      <c r="B15" s="60" t="s">
        <v>24</v>
      </c>
      <c r="C15" s="144"/>
      <c r="D15" s="69">
        <v>2</v>
      </c>
      <c r="E15" s="141"/>
      <c r="G15" s="48"/>
    </row>
    <row r="16" spans="1:10" ht="18" x14ac:dyDescent="0.2">
      <c r="A16" s="70"/>
      <c r="B16" s="129" t="s">
        <v>25</v>
      </c>
      <c r="C16" s="129"/>
      <c r="D16" s="129"/>
      <c r="E16" s="71">
        <f>SUM(E3:E14)</f>
        <v>499</v>
      </c>
      <c r="G16" s="48"/>
    </row>
    <row r="17" spans="1:9" x14ac:dyDescent="0.15">
      <c r="A17" s="49"/>
      <c r="G17" s="48"/>
    </row>
    <row r="18" spans="1:9" x14ac:dyDescent="0.15">
      <c r="A18" s="49"/>
      <c r="G18" s="48"/>
    </row>
    <row r="19" spans="1:9" hidden="1" x14ac:dyDescent="0.15">
      <c r="A19" s="49"/>
      <c r="G19" s="48"/>
    </row>
    <row r="20" spans="1:9" ht="28" hidden="1" x14ac:dyDescent="0.15">
      <c r="A20" s="50" t="s">
        <v>0</v>
      </c>
      <c r="B20" s="20" t="s">
        <v>26</v>
      </c>
      <c r="C20" s="20"/>
      <c r="D20" s="20" t="s">
        <v>27</v>
      </c>
      <c r="E20" s="20" t="s">
        <v>28</v>
      </c>
      <c r="F20" s="20" t="s">
        <v>29</v>
      </c>
      <c r="G20" s="51" t="s">
        <v>30</v>
      </c>
      <c r="I20" s="12">
        <f>3300*0.9</f>
        <v>2970</v>
      </c>
    </row>
    <row r="21" spans="1:9" ht="37.25" hidden="1" customHeight="1" x14ac:dyDescent="0.15">
      <c r="A21" s="130">
        <v>1</v>
      </c>
      <c r="B21" s="132" t="s">
        <v>31</v>
      </c>
      <c r="C21" s="72"/>
      <c r="D21" s="21">
        <v>450</v>
      </c>
      <c r="E21" s="21">
        <v>34</v>
      </c>
      <c r="F21" s="21">
        <f>+E21*D21</f>
        <v>15300</v>
      </c>
      <c r="G21" s="52" t="e">
        <f>+$E$16/F21*#REF!</f>
        <v>#REF!</v>
      </c>
    </row>
    <row r="22" spans="1:9" ht="37.25" hidden="1" customHeight="1" x14ac:dyDescent="0.15">
      <c r="A22" s="130"/>
      <c r="B22" s="132"/>
      <c r="C22" s="72"/>
      <c r="D22" s="21">
        <v>400</v>
      </c>
      <c r="E22" s="21">
        <v>34</v>
      </c>
      <c r="F22" s="21">
        <f>+E22*D22</f>
        <v>13600</v>
      </c>
      <c r="G22" s="52" t="e">
        <f>+$E$16/F22*#REF!</f>
        <v>#REF!</v>
      </c>
    </row>
    <row r="23" spans="1:9" ht="37.25" hidden="1" customHeight="1" thickBot="1" x14ac:dyDescent="0.2">
      <c r="A23" s="131"/>
      <c r="B23" s="133"/>
      <c r="C23" s="73"/>
      <c r="D23" s="53">
        <v>380</v>
      </c>
      <c r="E23" s="53">
        <v>34</v>
      </c>
      <c r="F23" s="53">
        <f>+E23*D23</f>
        <v>12920</v>
      </c>
      <c r="G23" s="54" t="e">
        <f>+$E$16/F23*#REF!</f>
        <v>#REF!</v>
      </c>
    </row>
  </sheetData>
  <mergeCells count="16">
    <mergeCell ref="A14:A15"/>
    <mergeCell ref="B16:D16"/>
    <mergeCell ref="A21:A23"/>
    <mergeCell ref="B21:B23"/>
    <mergeCell ref="A1:G1"/>
    <mergeCell ref="E3:E4"/>
    <mergeCell ref="E5:E6"/>
    <mergeCell ref="E7:E8"/>
    <mergeCell ref="E12:E13"/>
    <mergeCell ref="E14:E15"/>
    <mergeCell ref="A3:A4"/>
    <mergeCell ref="A5:A6"/>
    <mergeCell ref="A7:A8"/>
    <mergeCell ref="A12:A13"/>
    <mergeCell ref="C3:C8"/>
    <mergeCell ref="C12:C15"/>
  </mergeCells>
  <pageMargins left="0.75" right="0.75" top="1" bottom="1" header="0.5" footer="0.5"/>
  <pageSetup paperSize="9" scale="74" orientation="portrait" verticalDpi="0" r:id="rId1"/>
  <colBreaks count="1" manualBreakCount="1">
    <brk id="5" max="1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5"/>
  <sheetViews>
    <sheetView topLeftCell="A143" zoomScale="150" zoomScaleNormal="150" zoomScalePageLayoutView="150" workbookViewId="0">
      <selection activeCell="F159" sqref="F159"/>
    </sheetView>
  </sheetViews>
  <sheetFormatPr baseColWidth="10" defaultColWidth="8.83203125" defaultRowHeight="14" x14ac:dyDescent="0.15"/>
  <cols>
    <col min="1" max="1" width="4.6640625" style="22" bestFit="1" customWidth="1"/>
    <col min="2" max="2" width="32.1640625" style="12" customWidth="1"/>
    <col min="3" max="3" width="14" style="22" customWidth="1"/>
    <col min="4" max="4" width="11.6640625" style="47" customWidth="1"/>
    <col min="5" max="5" width="12" style="22" bestFit="1" customWidth="1"/>
    <col min="6" max="6" width="12.83203125" style="22" bestFit="1" customWidth="1"/>
    <col min="7" max="7" width="16.6640625" style="22" hidden="1" customWidth="1"/>
    <col min="8" max="16384" width="8.83203125" style="12"/>
  </cols>
  <sheetData>
    <row r="1" spans="1:10" s="11" customFormat="1" ht="61" customHeight="1" x14ac:dyDescent="0.25">
      <c r="A1" s="262" t="s">
        <v>120</v>
      </c>
      <c r="B1" s="262"/>
      <c r="C1" s="262"/>
      <c r="D1" s="262"/>
      <c r="E1" s="262"/>
      <c r="F1" s="262"/>
      <c r="G1" s="262"/>
    </row>
    <row r="2" spans="1:10" s="11" customFormat="1" ht="38.5" customHeight="1" x14ac:dyDescent="0.25">
      <c r="A2" s="145" t="s">
        <v>121</v>
      </c>
      <c r="B2" s="145"/>
      <c r="C2" s="145"/>
      <c r="D2" s="145"/>
      <c r="E2" s="74"/>
      <c r="F2" s="74"/>
      <c r="G2" s="74"/>
    </row>
    <row r="3" spans="1:10" s="14" customFormat="1" ht="56" x14ac:dyDescent="0.15">
      <c r="A3" s="75" t="s">
        <v>0</v>
      </c>
      <c r="B3" s="75" t="s">
        <v>9</v>
      </c>
      <c r="C3" s="75" t="s">
        <v>10</v>
      </c>
      <c r="D3" s="13" t="s">
        <v>126</v>
      </c>
      <c r="E3" s="13" t="s">
        <v>134</v>
      </c>
      <c r="F3" s="22"/>
      <c r="G3" s="22"/>
      <c r="H3" s="46"/>
      <c r="I3" s="45"/>
      <c r="J3" s="46"/>
    </row>
    <row r="4" spans="1:10" s="14" customFormat="1" x14ac:dyDescent="0.15">
      <c r="A4" s="75">
        <v>1</v>
      </c>
      <c r="B4" s="75" t="s">
        <v>129</v>
      </c>
      <c r="C4" s="75"/>
      <c r="D4" s="13">
        <f>D5+D7+D9</f>
        <v>600</v>
      </c>
      <c r="E4" s="149" t="s">
        <v>135</v>
      </c>
      <c r="F4" s="22"/>
      <c r="G4" s="22"/>
      <c r="H4" s="46"/>
      <c r="I4" s="45"/>
      <c r="J4" s="46"/>
    </row>
    <row r="5" spans="1:10" s="94" customFormat="1" x14ac:dyDescent="0.15">
      <c r="A5" s="90" t="s">
        <v>130</v>
      </c>
      <c r="B5" s="91" t="s">
        <v>12</v>
      </c>
      <c r="C5" s="90">
        <v>51</v>
      </c>
      <c r="D5" s="148">
        <f>+C5*C6</f>
        <v>306</v>
      </c>
      <c r="E5" s="150"/>
      <c r="F5" s="93"/>
      <c r="G5" s="93"/>
      <c r="H5" s="92"/>
      <c r="I5" s="93"/>
      <c r="J5" s="92"/>
    </row>
    <row r="6" spans="1:10" s="94" customFormat="1" x14ac:dyDescent="0.15">
      <c r="A6" s="90"/>
      <c r="B6" s="91" t="s">
        <v>13</v>
      </c>
      <c r="C6" s="90">
        <v>6</v>
      </c>
      <c r="D6" s="148"/>
      <c r="E6" s="150"/>
      <c r="F6" s="93"/>
      <c r="G6" s="93"/>
      <c r="H6" s="92"/>
      <c r="I6" s="93"/>
      <c r="J6" s="92"/>
    </row>
    <row r="7" spans="1:10" s="94" customFormat="1" x14ac:dyDescent="0.15">
      <c r="A7" s="90" t="s">
        <v>131</v>
      </c>
      <c r="B7" s="91" t="s">
        <v>14</v>
      </c>
      <c r="C7" s="90">
        <v>68</v>
      </c>
      <c r="D7" s="148">
        <f>+C8*C7</f>
        <v>272</v>
      </c>
      <c r="E7" s="150"/>
      <c r="F7" s="93"/>
      <c r="G7" s="93"/>
      <c r="H7" s="92"/>
      <c r="I7" s="93"/>
      <c r="J7" s="92"/>
    </row>
    <row r="8" spans="1:10" s="94" customFormat="1" x14ac:dyDescent="0.15">
      <c r="A8" s="90"/>
      <c r="B8" s="91" t="s">
        <v>15</v>
      </c>
      <c r="C8" s="90">
        <v>4</v>
      </c>
      <c r="D8" s="148"/>
      <c r="E8" s="150"/>
      <c r="F8" s="93"/>
      <c r="G8" s="93"/>
      <c r="H8" s="92"/>
      <c r="I8" s="93"/>
      <c r="J8" s="92"/>
    </row>
    <row r="9" spans="1:10" s="94" customFormat="1" x14ac:dyDescent="0.15">
      <c r="A9" s="90" t="s">
        <v>132</v>
      </c>
      <c r="B9" s="91" t="s">
        <v>16</v>
      </c>
      <c r="C9" s="90">
        <v>11</v>
      </c>
      <c r="D9" s="148">
        <f>+C9*C10</f>
        <v>22</v>
      </c>
      <c r="E9" s="150"/>
      <c r="F9" s="93"/>
      <c r="G9" s="93"/>
      <c r="H9" s="92"/>
      <c r="I9" s="93"/>
      <c r="J9" s="92"/>
    </row>
    <row r="10" spans="1:10" s="94" customFormat="1" x14ac:dyDescent="0.15">
      <c r="A10" s="90"/>
      <c r="B10" s="91" t="s">
        <v>17</v>
      </c>
      <c r="C10" s="90">
        <v>2</v>
      </c>
      <c r="D10" s="148"/>
      <c r="E10" s="151"/>
      <c r="F10" s="93"/>
      <c r="G10" s="93"/>
      <c r="H10" s="92"/>
      <c r="I10" s="93"/>
      <c r="J10" s="92"/>
    </row>
    <row r="11" spans="1:10" s="94" customFormat="1" ht="42" x14ac:dyDescent="0.15">
      <c r="A11" s="121">
        <v>2</v>
      </c>
      <c r="B11" s="95" t="s">
        <v>289</v>
      </c>
      <c r="C11" s="121">
        <v>60</v>
      </c>
      <c r="D11" s="121">
        <v>60</v>
      </c>
      <c r="E11" s="120"/>
      <c r="F11" s="93"/>
      <c r="G11" s="93"/>
      <c r="H11" s="92"/>
      <c r="I11" s="93"/>
      <c r="J11" s="92"/>
    </row>
    <row r="12" spans="1:10" s="14" customFormat="1" ht="28" customHeight="1" x14ac:dyDescent="0.15">
      <c r="A12" s="75">
        <v>3</v>
      </c>
      <c r="B12" s="95" t="s">
        <v>140</v>
      </c>
      <c r="C12" s="75">
        <v>100</v>
      </c>
      <c r="D12" s="75">
        <f>+C12</f>
        <v>100</v>
      </c>
      <c r="E12" s="75" t="s">
        <v>136</v>
      </c>
      <c r="F12" s="45"/>
      <c r="G12" s="45"/>
      <c r="H12" s="46"/>
      <c r="I12" s="45"/>
      <c r="J12" s="46"/>
    </row>
    <row r="13" spans="1:10" s="14" customFormat="1" ht="30" customHeight="1" x14ac:dyDescent="0.15">
      <c r="A13" s="75">
        <v>4</v>
      </c>
      <c r="B13" s="95" t="s">
        <v>141</v>
      </c>
      <c r="C13" s="75">
        <v>80</v>
      </c>
      <c r="D13" s="75">
        <f>+C13</f>
        <v>80</v>
      </c>
      <c r="E13" s="75" t="s">
        <v>137</v>
      </c>
      <c r="F13" s="45"/>
      <c r="G13" s="45"/>
      <c r="H13" s="46"/>
      <c r="I13" s="45"/>
      <c r="J13" s="46"/>
    </row>
    <row r="14" spans="1:10" s="14" customFormat="1" ht="23.5" customHeight="1" x14ac:dyDescent="0.15">
      <c r="A14" s="75">
        <v>5</v>
      </c>
      <c r="B14" s="95" t="s">
        <v>133</v>
      </c>
      <c r="C14" s="75"/>
      <c r="D14" s="75">
        <f>D15+D17</f>
        <v>311</v>
      </c>
      <c r="E14" s="152" t="s">
        <v>138</v>
      </c>
      <c r="F14" s="45"/>
      <c r="G14" s="45"/>
      <c r="H14" s="46"/>
      <c r="I14" s="45"/>
      <c r="J14" s="46"/>
    </row>
    <row r="15" spans="1:10" s="94" customFormat="1" x14ac:dyDescent="0.15">
      <c r="A15" s="90" t="s">
        <v>130</v>
      </c>
      <c r="B15" s="91" t="s">
        <v>21</v>
      </c>
      <c r="C15" s="90">
        <v>7</v>
      </c>
      <c r="D15" s="148">
        <f>+C15*C16</f>
        <v>35</v>
      </c>
      <c r="E15" s="153"/>
      <c r="F15" s="93"/>
      <c r="G15" s="93"/>
      <c r="H15" s="92"/>
      <c r="I15" s="93"/>
      <c r="J15" s="92"/>
    </row>
    <row r="16" spans="1:10" s="94" customFormat="1" x14ac:dyDescent="0.15">
      <c r="A16" s="90"/>
      <c r="B16" s="91" t="s">
        <v>127</v>
      </c>
      <c r="C16" s="90">
        <v>5</v>
      </c>
      <c r="D16" s="148"/>
      <c r="E16" s="153"/>
      <c r="F16" s="93"/>
      <c r="G16" s="93"/>
      <c r="H16" s="92"/>
      <c r="I16" s="93"/>
      <c r="J16" s="92"/>
    </row>
    <row r="17" spans="1:10" s="94" customFormat="1" x14ac:dyDescent="0.15">
      <c r="A17" s="90" t="s">
        <v>131</v>
      </c>
      <c r="B17" s="91" t="s">
        <v>23</v>
      </c>
      <c r="C17" s="90">
        <v>138</v>
      </c>
      <c r="D17" s="148">
        <f>+C17*C18</f>
        <v>276</v>
      </c>
      <c r="E17" s="153"/>
      <c r="F17" s="93"/>
      <c r="G17" s="93"/>
      <c r="H17" s="92"/>
      <c r="I17" s="93"/>
      <c r="J17" s="92"/>
    </row>
    <row r="18" spans="1:10" s="94" customFormat="1" x14ac:dyDescent="0.15">
      <c r="A18" s="90"/>
      <c r="B18" s="91" t="s">
        <v>128</v>
      </c>
      <c r="C18" s="90">
        <v>2</v>
      </c>
      <c r="D18" s="148"/>
      <c r="E18" s="154"/>
      <c r="F18" s="93"/>
      <c r="G18" s="93"/>
      <c r="H18" s="92"/>
      <c r="I18" s="93"/>
      <c r="J18" s="92"/>
    </row>
    <row r="19" spans="1:10" x14ac:dyDescent="0.15">
      <c r="A19" s="19"/>
      <c r="B19" s="155" t="s">
        <v>25</v>
      </c>
      <c r="C19" s="155"/>
      <c r="D19" s="19">
        <f>D4+D11+D12+D13+D14</f>
        <v>1151</v>
      </c>
      <c r="E19" s="19"/>
      <c r="H19" s="47"/>
      <c r="I19" s="22"/>
      <c r="J19" s="47"/>
    </row>
    <row r="20" spans="1:10" x14ac:dyDescent="0.15">
      <c r="A20" s="45"/>
      <c r="B20" s="85"/>
      <c r="C20" s="85"/>
      <c r="D20" s="45"/>
      <c r="E20" s="47"/>
      <c r="H20" s="47"/>
      <c r="I20" s="22"/>
      <c r="J20" s="47"/>
    </row>
    <row r="21" spans="1:10" ht="25.5" customHeight="1" x14ac:dyDescent="0.2">
      <c r="A21" s="145" t="s">
        <v>122</v>
      </c>
      <c r="B21" s="145"/>
      <c r="C21" s="145"/>
      <c r="D21" s="145"/>
      <c r="E21" s="145"/>
      <c r="F21" s="145"/>
      <c r="G21" s="145"/>
    </row>
    <row r="22" spans="1:10" ht="22.75" customHeight="1" x14ac:dyDescent="0.15">
      <c r="A22" s="129" t="s">
        <v>0</v>
      </c>
      <c r="B22" s="129" t="s">
        <v>119</v>
      </c>
      <c r="C22" s="129" t="s">
        <v>34</v>
      </c>
      <c r="D22" s="129"/>
      <c r="E22" s="129"/>
      <c r="F22" s="129"/>
      <c r="G22" s="146"/>
    </row>
    <row r="23" spans="1:10" ht="18" customHeight="1" x14ac:dyDescent="0.15">
      <c r="A23" s="129"/>
      <c r="B23" s="129"/>
      <c r="C23" s="267" t="s">
        <v>35</v>
      </c>
      <c r="D23" s="267" t="s">
        <v>36</v>
      </c>
      <c r="E23" s="267" t="s">
        <v>118</v>
      </c>
      <c r="F23" s="267" t="s">
        <v>116</v>
      </c>
      <c r="G23" s="263" t="s">
        <v>139</v>
      </c>
    </row>
    <row r="24" spans="1:10" ht="31.75" customHeight="1" x14ac:dyDescent="0.15">
      <c r="A24" s="129"/>
      <c r="B24" s="129"/>
      <c r="C24" s="267"/>
      <c r="D24" s="267"/>
      <c r="E24" s="267"/>
      <c r="F24" s="267"/>
      <c r="G24" s="264">
        <v>1000</v>
      </c>
    </row>
    <row r="25" spans="1:10" ht="21.75" customHeight="1" x14ac:dyDescent="0.2">
      <c r="A25" s="86">
        <v>1</v>
      </c>
      <c r="B25" s="123" t="s">
        <v>143</v>
      </c>
      <c r="C25" s="86">
        <v>2</v>
      </c>
      <c r="D25" s="87">
        <f>VLOOKUP(B25,'PL4.Theo DT'!$C$5:$G$47,5,FALSE)</f>
        <v>0.2690815647427553</v>
      </c>
      <c r="E25" s="261">
        <f>VLOOKUP(B25,'PL3.Theo DS'!$C$5:$G$72,5,FALSE)</f>
        <v>1.8764554268346219</v>
      </c>
      <c r="F25" s="88">
        <f>+SUM(C25:E25)</f>
        <v>4.1455369915773765</v>
      </c>
      <c r="G25" s="265">
        <f>+F25*$G$24/$D$19</f>
        <v>3.6016828771306484</v>
      </c>
    </row>
    <row r="26" spans="1:10" ht="21.75" customHeight="1" x14ac:dyDescent="0.2">
      <c r="A26" s="86">
        <f>A25+1</f>
        <v>2</v>
      </c>
      <c r="B26" s="123" t="s">
        <v>144</v>
      </c>
      <c r="C26" s="86">
        <v>2</v>
      </c>
      <c r="D26" s="87">
        <f>VLOOKUP(B26,'PL4.Theo DT'!$C$5:$G$47,5,FALSE)</f>
        <v>0.2690815647427553</v>
      </c>
      <c r="E26" s="261">
        <f>VLOOKUP(B26,'PL3.Theo DS'!$C$5:$G$72,5,FALSE)</f>
        <v>1.8764554268346219</v>
      </c>
      <c r="F26" s="88">
        <f>+SUM(C26:E26)</f>
        <v>4.1455369915773765</v>
      </c>
      <c r="G26" s="265">
        <f>+F26*$G$24/$D$19</f>
        <v>3.6016828771306484</v>
      </c>
    </row>
    <row r="27" spans="1:10" ht="21.75" customHeight="1" x14ac:dyDescent="0.2">
      <c r="A27" s="86">
        <f t="shared" ref="A27:A90" si="0">A26+1</f>
        <v>3</v>
      </c>
      <c r="B27" s="123" t="s">
        <v>145</v>
      </c>
      <c r="C27" s="86">
        <v>2</v>
      </c>
      <c r="D27" s="87">
        <f>VLOOKUP(B27,'PL4.Theo DT'!$C$5:$G$47,5,FALSE)</f>
        <v>0.2690815647427553</v>
      </c>
      <c r="E27" s="261">
        <f>VLOOKUP(B27,'PL3.Theo DS'!$C$5:$G$72,5,FALSE)</f>
        <v>1.8764554268346219</v>
      </c>
      <c r="F27" s="88">
        <f>+SUM(C27:E27)</f>
        <v>4.1455369915773765</v>
      </c>
      <c r="G27" s="265">
        <f>+F27*$G$24/$D$19</f>
        <v>3.6016828771306484</v>
      </c>
    </row>
    <row r="28" spans="1:10" ht="21.75" customHeight="1" x14ac:dyDescent="0.2">
      <c r="A28" s="86">
        <f t="shared" si="0"/>
        <v>4</v>
      </c>
      <c r="B28" s="123" t="s">
        <v>146</v>
      </c>
      <c r="C28" s="86">
        <f>VLOOKUP(B28,'PL2.Phân loại xã'!$B$3:$D$47,3,FALSE)</f>
        <v>2</v>
      </c>
      <c r="D28" s="87">
        <f>VLOOKUP(B28,'PL4.Theo DT'!$C$5:$G$47,5,FALSE)</f>
        <v>0.2690815647427553</v>
      </c>
      <c r="E28" s="261">
        <f>VLOOKUP(B28,'PL3.Theo DS'!$C$5:$G$72,5,FALSE)</f>
        <v>1.8764554268346219</v>
      </c>
      <c r="F28" s="88">
        <f>+SUM(C28:E28)</f>
        <v>4.1455369915773765</v>
      </c>
      <c r="G28" s="265">
        <f>+F28*$G$24/$D$19</f>
        <v>3.6016828771306484</v>
      </c>
    </row>
    <row r="29" spans="1:10" ht="21.75" customHeight="1" x14ac:dyDescent="0.2">
      <c r="A29" s="86">
        <f t="shared" si="0"/>
        <v>5</v>
      </c>
      <c r="B29" s="123" t="s">
        <v>147</v>
      </c>
      <c r="C29" s="86">
        <v>2</v>
      </c>
      <c r="D29" s="87">
        <f>VLOOKUP(B29,'PL4.Theo DT'!$C$5:$G$47,5,FALSE)</f>
        <v>0.2690815647427553</v>
      </c>
      <c r="E29" s="261">
        <f>VLOOKUP(B29,'PL3.Theo DS'!$C$5:$G$72,5,FALSE)</f>
        <v>1.8764554268346219</v>
      </c>
      <c r="F29" s="88">
        <f>+SUM(C29:E29)</f>
        <v>4.1455369915773765</v>
      </c>
      <c r="G29" s="265">
        <f>+F29*$G$24/$D$19</f>
        <v>3.6016828771306484</v>
      </c>
    </row>
    <row r="30" spans="1:10" ht="21.75" customHeight="1" x14ac:dyDescent="0.2">
      <c r="A30" s="86">
        <f t="shared" si="0"/>
        <v>6</v>
      </c>
      <c r="B30" s="123" t="s">
        <v>148</v>
      </c>
      <c r="C30" s="86">
        <f>VLOOKUP(B30,'PL2.Phân loại xã'!$B$3:$D$47,3,FALSE)</f>
        <v>2</v>
      </c>
      <c r="D30" s="87">
        <f>VLOOKUP(B30,'PL4.Theo DT'!$C$5:$G$47,5,FALSE)</f>
        <v>0.2690815647427553</v>
      </c>
      <c r="E30" s="261">
        <f>VLOOKUP(B30,'PL3.Theo DS'!$C$5:$G$72,5,FALSE)</f>
        <v>1.8764554268346219</v>
      </c>
      <c r="F30" s="88">
        <f>+SUM(C30:E30)</f>
        <v>4.1455369915773765</v>
      </c>
      <c r="G30" s="265">
        <f>+F30*$G$24/$D$19</f>
        <v>3.6016828771306484</v>
      </c>
    </row>
    <row r="31" spans="1:10" ht="21.75" customHeight="1" x14ac:dyDescent="0.2">
      <c r="A31" s="86">
        <f t="shared" si="0"/>
        <v>7</v>
      </c>
      <c r="B31" s="123" t="s">
        <v>149</v>
      </c>
      <c r="C31" s="86">
        <f>VLOOKUP(B31,'PL2.Phân loại xã'!$B$3:$D$47,3,FALSE)</f>
        <v>2</v>
      </c>
      <c r="D31" s="87">
        <f>VLOOKUP(B31,'PL4.Theo DT'!$C$5:$G$47,5,FALSE)</f>
        <v>0.2690815647427553</v>
      </c>
      <c r="E31" s="261">
        <f>VLOOKUP(B31,'PL3.Theo DS'!$C$5:$G$72,5,FALSE)</f>
        <v>1.0243660036869231</v>
      </c>
      <c r="F31" s="88">
        <f>+SUM(C31:E31)</f>
        <v>3.293447568429678</v>
      </c>
      <c r="G31" s="265">
        <f>+F31*$G$24/$D$19</f>
        <v>2.8613792948998071</v>
      </c>
    </row>
    <row r="32" spans="1:10" ht="21.75" customHeight="1" x14ac:dyDescent="0.2">
      <c r="A32" s="86">
        <f t="shared" si="0"/>
        <v>8</v>
      </c>
      <c r="B32" s="123" t="s">
        <v>150</v>
      </c>
      <c r="C32" s="86">
        <f>VLOOKUP(B32,'PL2.Phân loại xã'!$B$3:$D$47,3,FALSE)</f>
        <v>2</v>
      </c>
      <c r="D32" s="87">
        <f>VLOOKUP(B32,'PL4.Theo DT'!$C$5:$G$47,5,FALSE)</f>
        <v>0.2690815647427553</v>
      </c>
      <c r="E32" s="261">
        <f>VLOOKUP(B32,'PL3.Theo DS'!$C$5:$G$72,5,FALSE)</f>
        <v>1.8764554268346219</v>
      </c>
      <c r="F32" s="88">
        <f>+SUM(C32:E32)</f>
        <v>4.1455369915773765</v>
      </c>
      <c r="G32" s="265">
        <f>+F32*$G$24/$D$19</f>
        <v>3.6016828771306484</v>
      </c>
    </row>
    <row r="33" spans="1:7" ht="21.75" customHeight="1" x14ac:dyDescent="0.2">
      <c r="A33" s="86">
        <f t="shared" si="0"/>
        <v>9</v>
      </c>
      <c r="B33" s="123" t="s">
        <v>151</v>
      </c>
      <c r="C33" s="86">
        <f>VLOOKUP(B33,'PL2.Phân loại xã'!$B$3:$D$47,3,FALSE)</f>
        <v>2</v>
      </c>
      <c r="D33" s="87">
        <f>VLOOKUP(B33,'PL4.Theo DT'!$C$5:$G$47,5,FALSE)</f>
        <v>0.2690815647427553</v>
      </c>
      <c r="E33" s="261">
        <f>VLOOKUP(B33,'PL3.Theo DS'!$C$5:$G$72,5,FALSE)</f>
        <v>1.0243660036869231</v>
      </c>
      <c r="F33" s="88">
        <f>+SUM(C33:E33)</f>
        <v>3.293447568429678</v>
      </c>
      <c r="G33" s="265">
        <f>+F33*$G$24/$D$19</f>
        <v>2.8613792948998071</v>
      </c>
    </row>
    <row r="34" spans="1:7" ht="21.75" customHeight="1" x14ac:dyDescent="0.2">
      <c r="A34" s="86">
        <f t="shared" si="0"/>
        <v>10</v>
      </c>
      <c r="B34" s="123" t="s">
        <v>152</v>
      </c>
      <c r="C34" s="86">
        <f>VLOOKUP(B34,'PL2.Phân loại xã'!$B$3:$D$47,3,FALSE)</f>
        <v>2</v>
      </c>
      <c r="D34" s="87">
        <v>0.27</v>
      </c>
      <c r="E34" s="261">
        <f>VLOOKUP(B34,'PL3.Theo DS'!$C$5:$G$72,5,FALSE)</f>
        <v>0.54247834366677661</v>
      </c>
      <c r="F34" s="88">
        <f>+SUM(C34:E34)</f>
        <v>2.8124783436667764</v>
      </c>
      <c r="G34" s="265">
        <f>+F34*$G$24/$D$19</f>
        <v>2.4435085522734807</v>
      </c>
    </row>
    <row r="35" spans="1:7" ht="21.75" customHeight="1" x14ac:dyDescent="0.2">
      <c r="A35" s="86">
        <f t="shared" si="0"/>
        <v>11</v>
      </c>
      <c r="B35" s="123" t="s">
        <v>153</v>
      </c>
      <c r="C35" s="86">
        <f>VLOOKUP(B35,'PL2.Phân loại xã'!$B$3:$D$47,3,FALSE)</f>
        <v>2</v>
      </c>
      <c r="D35" s="87">
        <v>0.27</v>
      </c>
      <c r="E35" s="261">
        <f>VLOOKUP(B35,'PL3.Theo DS'!$C$5:$G$72,5,FALSE)</f>
        <v>0.54247834366677661</v>
      </c>
      <c r="F35" s="88">
        <f>+SUM(C35:E35)</f>
        <v>2.8124783436667764</v>
      </c>
      <c r="G35" s="265">
        <f>+F35*$G$24/$D$19</f>
        <v>2.4435085522734807</v>
      </c>
    </row>
    <row r="36" spans="1:7" ht="21.75" customHeight="1" x14ac:dyDescent="0.2">
      <c r="A36" s="86">
        <f t="shared" si="0"/>
        <v>12</v>
      </c>
      <c r="B36" s="123" t="s">
        <v>205</v>
      </c>
      <c r="C36" s="86">
        <f>VLOOKUP(B36,'PL2.Phân loại xã'!$B$3:$D$47,3,FALSE)</f>
        <v>4</v>
      </c>
      <c r="D36" s="87">
        <v>0.71</v>
      </c>
      <c r="E36" s="261">
        <f>VLOOKUP(B36,'PL3.Theo DS'!$C$5:$G$72,5,FALSE)</f>
        <v>0.54247834366677661</v>
      </c>
      <c r="F36" s="88">
        <f>+SUM(C36:E36)</f>
        <v>5.2524783436667768</v>
      </c>
      <c r="G36" s="265">
        <f>+F36*$G$24/$D$19</f>
        <v>4.5634042951058005</v>
      </c>
    </row>
    <row r="37" spans="1:7" ht="21.75" customHeight="1" x14ac:dyDescent="0.2">
      <c r="A37" s="86">
        <f t="shared" si="0"/>
        <v>13</v>
      </c>
      <c r="B37" s="123" t="s">
        <v>206</v>
      </c>
      <c r="C37" s="86">
        <v>4</v>
      </c>
      <c r="D37" s="87">
        <v>0.27</v>
      </c>
      <c r="E37" s="261">
        <f>VLOOKUP(B37,'PL3.Theo DS'!$C$5:$G$72,5,FALSE)</f>
        <v>0.54247834366677661</v>
      </c>
      <c r="F37" s="88">
        <f>+SUM(C37:E37)</f>
        <v>4.8124783436667764</v>
      </c>
      <c r="G37" s="265">
        <f>+F37*$G$24/$D$19</f>
        <v>4.1811280136114481</v>
      </c>
    </row>
    <row r="38" spans="1:7" ht="21.75" customHeight="1" x14ac:dyDescent="0.2">
      <c r="A38" s="86">
        <f t="shared" si="0"/>
        <v>14</v>
      </c>
      <c r="B38" s="123" t="s">
        <v>207</v>
      </c>
      <c r="C38" s="86">
        <f>VLOOKUP(B38,'PL2.Phân loại xã'!$B$3:$D$47,3,FALSE)</f>
        <v>4</v>
      </c>
      <c r="D38" s="87">
        <v>0.27</v>
      </c>
      <c r="E38" s="261">
        <f>VLOOKUP(B38,'PL3.Theo DS'!$C$5:$G$72,5,FALSE)</f>
        <v>0.54247834366677661</v>
      </c>
      <c r="F38" s="88">
        <f>+SUM(C38:E38)</f>
        <v>4.8124783436667764</v>
      </c>
      <c r="G38" s="265">
        <f>+F38*$G$24/$D$19</f>
        <v>4.1811280136114481</v>
      </c>
    </row>
    <row r="39" spans="1:7" ht="21.75" customHeight="1" x14ac:dyDescent="0.2">
      <c r="A39" s="86">
        <f t="shared" si="0"/>
        <v>15</v>
      </c>
      <c r="B39" s="123" t="s">
        <v>208</v>
      </c>
      <c r="C39" s="86">
        <v>4</v>
      </c>
      <c r="D39" s="87">
        <v>0.27</v>
      </c>
      <c r="E39" s="261">
        <f>VLOOKUP(B39,'PL3.Theo DS'!$C$5:$G$72,5,FALSE)</f>
        <v>0.54247834366677661</v>
      </c>
      <c r="F39" s="88">
        <f>+SUM(C39:E39)</f>
        <v>4.8124783436667764</v>
      </c>
      <c r="G39" s="265">
        <f>+F39*$G$24/$D$19</f>
        <v>4.1811280136114481</v>
      </c>
    </row>
    <row r="40" spans="1:7" ht="21.75" customHeight="1" x14ac:dyDescent="0.2">
      <c r="A40" s="86">
        <f t="shared" si="0"/>
        <v>16</v>
      </c>
      <c r="B40" s="123" t="s">
        <v>209</v>
      </c>
      <c r="C40" s="86">
        <f>VLOOKUP(B40,'PL2.Phân loại xã'!$B$3:$D$47,3,FALSE)</f>
        <v>4</v>
      </c>
      <c r="D40" s="87">
        <v>0.27</v>
      </c>
      <c r="E40" s="261">
        <f>VLOOKUP(B40,'PL3.Theo DS'!$C$5:$G$72,5,FALSE)</f>
        <v>1.8764554268346219</v>
      </c>
      <c r="F40" s="88">
        <f>+SUM(C40:E40)</f>
        <v>6.1464554268346214</v>
      </c>
      <c r="G40" s="265">
        <f>+F40*$G$24/$D$19</f>
        <v>5.3401002839570992</v>
      </c>
    </row>
    <row r="41" spans="1:7" ht="21.75" customHeight="1" x14ac:dyDescent="0.2">
      <c r="A41" s="86">
        <f>A40+1</f>
        <v>17</v>
      </c>
      <c r="B41" s="123" t="s">
        <v>210</v>
      </c>
      <c r="C41" s="86">
        <f>VLOOKUP(B41,'PL2.Phân loại xã'!$B$3:$D$47,3,FALSE)</f>
        <v>4</v>
      </c>
      <c r="D41" s="87">
        <f>VLOOKUP(B41,'PL4.Theo DT'!$C$5:$G$47,5,FALSE)</f>
        <v>0.2690815647427553</v>
      </c>
      <c r="E41" s="261">
        <f>VLOOKUP(B41,'PL3.Theo DS'!$C$5:$G$72,5,FALSE)</f>
        <v>1.0243660036869231</v>
      </c>
      <c r="F41" s="88">
        <f>+SUM(C41:E41)</f>
        <v>5.2934475684296789</v>
      </c>
      <c r="G41" s="265">
        <f>+F41*$G$24/$D$19</f>
        <v>4.5989987562377745</v>
      </c>
    </row>
    <row r="42" spans="1:7" ht="21.75" customHeight="1" x14ac:dyDescent="0.2">
      <c r="A42" s="86">
        <f t="shared" si="0"/>
        <v>18</v>
      </c>
      <c r="B42" s="123" t="s">
        <v>211</v>
      </c>
      <c r="C42" s="86">
        <f>VLOOKUP(B42,'PL2.Phân loại xã'!$B$3:$D$47,3,FALSE)</f>
        <v>4</v>
      </c>
      <c r="D42" s="87">
        <f>VLOOKUP(B42,'PL4.Theo DT'!$C$5:$G$47,5,FALSE)</f>
        <v>0.2690815647427553</v>
      </c>
      <c r="E42" s="261">
        <f>VLOOKUP(B42,'PL3.Theo DS'!$C$5:$G$72,5,FALSE)</f>
        <v>1.0243660036869231</v>
      </c>
      <c r="F42" s="88">
        <f>+SUM(C42:E42)</f>
        <v>5.2934475684296789</v>
      </c>
      <c r="G42" s="265">
        <f>+F42*$G$24/$D$19</f>
        <v>4.5989987562377745</v>
      </c>
    </row>
    <row r="43" spans="1:7" ht="21.75" customHeight="1" x14ac:dyDescent="0.2">
      <c r="A43" s="86">
        <f t="shared" si="0"/>
        <v>19</v>
      </c>
      <c r="B43" s="123" t="s">
        <v>212</v>
      </c>
      <c r="C43" s="86">
        <f>VLOOKUP(B43,'PL2.Phân loại xã'!$B$3:$D$47,3,FALSE)</f>
        <v>4</v>
      </c>
      <c r="D43" s="87">
        <f>VLOOKUP(B43,'PL4.Theo DT'!$C$5:$G$47,5,FALSE)</f>
        <v>0.2690815647427553</v>
      </c>
      <c r="E43" s="261">
        <f>VLOOKUP(B43,'PL3.Theo DS'!$C$5:$G$72,5,FALSE)</f>
        <v>1.0243660036869231</v>
      </c>
      <c r="F43" s="88">
        <f>+SUM(C43:E43)</f>
        <v>5.2934475684296789</v>
      </c>
      <c r="G43" s="265">
        <f>+F43*$G$24/$D$19</f>
        <v>4.5989987562377745</v>
      </c>
    </row>
    <row r="44" spans="1:7" ht="21.75" customHeight="1" x14ac:dyDescent="0.2">
      <c r="A44" s="86">
        <f t="shared" si="0"/>
        <v>20</v>
      </c>
      <c r="B44" s="123" t="s">
        <v>213</v>
      </c>
      <c r="C44" s="86">
        <f>VLOOKUP(B44,'PL2.Phân loại xã'!$B$3:$D$47,3,FALSE)</f>
        <v>4</v>
      </c>
      <c r="D44" s="87">
        <f>VLOOKUP(B44,'PL4.Theo DT'!$C$5:$G$47,5,FALSE)</f>
        <v>0.2690815647427553</v>
      </c>
      <c r="E44" s="261">
        <f>VLOOKUP(B44,'PL3.Theo DS'!$C$5:$G$72,5,FALSE)</f>
        <v>1.0243660036869231</v>
      </c>
      <c r="F44" s="88">
        <f>+SUM(C44:E44)</f>
        <v>5.2934475684296789</v>
      </c>
      <c r="G44" s="265">
        <f>+F44*$G$24/$D$19</f>
        <v>4.5989987562377745</v>
      </c>
    </row>
    <row r="45" spans="1:7" ht="21.75" customHeight="1" x14ac:dyDescent="0.2">
      <c r="A45" s="86">
        <f t="shared" si="0"/>
        <v>21</v>
      </c>
      <c r="B45" s="123" t="s">
        <v>214</v>
      </c>
      <c r="C45" s="86">
        <f>VLOOKUP(B45,'PL2.Phân loại xã'!$B$3:$D$47,3,FALSE)</f>
        <v>4</v>
      </c>
      <c r="D45" s="87">
        <f>VLOOKUP(B45,'PL4.Theo DT'!$C$5:$G$47,5,FALSE)</f>
        <v>0.2690815647427553</v>
      </c>
      <c r="E45" s="261">
        <f>VLOOKUP(B45,'PL3.Theo DS'!$C$5:$G$72,5,FALSE)</f>
        <v>1.0243660036869231</v>
      </c>
      <c r="F45" s="88">
        <f>+SUM(C45:E45)</f>
        <v>5.2934475684296789</v>
      </c>
      <c r="G45" s="265">
        <f>+F45*$G$24/$D$19</f>
        <v>4.5989987562377745</v>
      </c>
    </row>
    <row r="46" spans="1:7" ht="21.75" customHeight="1" x14ac:dyDescent="0.2">
      <c r="A46" s="86">
        <f t="shared" si="0"/>
        <v>22</v>
      </c>
      <c r="B46" s="123" t="s">
        <v>215</v>
      </c>
      <c r="C46" s="86">
        <f>VLOOKUP(B46,'PL2.Phân loại xã'!$B$3:$D$47,3,FALSE)</f>
        <v>4</v>
      </c>
      <c r="D46" s="87">
        <f>VLOOKUP(B46,'PL4.Theo DT'!$C$5:$G$47,5,FALSE)</f>
        <v>0.2690815647427553</v>
      </c>
      <c r="E46" s="261">
        <f>VLOOKUP(B46,'PL3.Theo DS'!$C$5:$G$72,5,FALSE)</f>
        <v>1.0243660036869231</v>
      </c>
      <c r="F46" s="88">
        <f>+SUM(C46:E46)</f>
        <v>5.2934475684296789</v>
      </c>
      <c r="G46" s="265">
        <f>+F46*$G$24/$D$19</f>
        <v>4.5989987562377745</v>
      </c>
    </row>
    <row r="47" spans="1:7" ht="21.75" customHeight="1" x14ac:dyDescent="0.2">
      <c r="A47" s="86">
        <f t="shared" si="0"/>
        <v>23</v>
      </c>
      <c r="B47" s="123" t="s">
        <v>216</v>
      </c>
      <c r="C47" s="86">
        <f>VLOOKUP(B47,'PL2.Phân loại xã'!$B$3:$D$47,3,FALSE)</f>
        <v>4</v>
      </c>
      <c r="D47" s="87">
        <f>VLOOKUP(B47,'PL4.Theo DT'!$C$5:$G$47,5,FALSE)</f>
        <v>0.2690815647427553</v>
      </c>
      <c r="E47" s="261">
        <f>VLOOKUP(B47,'PL3.Theo DS'!$C$5:$G$72,5,FALSE)</f>
        <v>1.8764554268346219</v>
      </c>
      <c r="F47" s="88">
        <f>+SUM(C47:E47)</f>
        <v>6.1455369915773774</v>
      </c>
      <c r="G47" s="265">
        <f>+F47*$G$24/$D$19</f>
        <v>5.3393023384686158</v>
      </c>
    </row>
    <row r="48" spans="1:7" ht="21.75" customHeight="1" x14ac:dyDescent="0.2">
      <c r="A48" s="86">
        <f t="shared" si="0"/>
        <v>24</v>
      </c>
      <c r="B48" s="123" t="s">
        <v>217</v>
      </c>
      <c r="C48" s="86">
        <f>VLOOKUP(B48,'PL2.Phân loại xã'!$B$3:$D$47,3,FALSE)</f>
        <v>4</v>
      </c>
      <c r="D48" s="87">
        <f>VLOOKUP(B48,'PL4.Theo DT'!$C$5:$G$47,5,FALSE)</f>
        <v>0.2690815647427553</v>
      </c>
      <c r="E48" s="261">
        <f>VLOOKUP(B48,'PL3.Theo DS'!$C$5:$G$72,5,FALSE)</f>
        <v>1.8764554268346219</v>
      </c>
      <c r="F48" s="88">
        <f>+SUM(C48:E48)</f>
        <v>6.1455369915773774</v>
      </c>
      <c r="G48" s="265">
        <f>+F48*$G$24/$D$19</f>
        <v>5.3393023384686158</v>
      </c>
    </row>
    <row r="49" spans="1:7" ht="21.75" customHeight="1" x14ac:dyDescent="0.2">
      <c r="A49" s="86">
        <f t="shared" si="0"/>
        <v>25</v>
      </c>
      <c r="B49" s="123" t="s">
        <v>218</v>
      </c>
      <c r="C49" s="86">
        <v>4</v>
      </c>
      <c r="D49" s="87">
        <v>0.27</v>
      </c>
      <c r="E49" s="261">
        <f>VLOOKUP(B49,'PL3.Theo DS'!$C$5:$G$72,5,FALSE)</f>
        <v>0.54247834366677661</v>
      </c>
      <c r="F49" s="88">
        <f>+SUM(C49:E49)</f>
        <v>4.8124783436667764</v>
      </c>
      <c r="G49" s="265">
        <f>+F49*$G$24/$D$19</f>
        <v>4.1811280136114481</v>
      </c>
    </row>
    <row r="50" spans="1:7" ht="21.75" customHeight="1" x14ac:dyDescent="0.2">
      <c r="A50" s="86">
        <f t="shared" si="0"/>
        <v>26</v>
      </c>
      <c r="B50" s="123" t="s">
        <v>219</v>
      </c>
      <c r="C50" s="86">
        <f>VLOOKUP(B50,'PL2.Phân loại xã'!$B$3:$D$47,3,FALSE)</f>
        <v>4</v>
      </c>
      <c r="D50" s="87">
        <f>VLOOKUP(B50,'PL4.Theo DT'!$C$5:$G$47,5,FALSE)</f>
        <v>0.2690815647427553</v>
      </c>
      <c r="E50" s="261">
        <f>VLOOKUP(B50,'PL3.Theo DS'!$C$5:$G$72,5,FALSE)</f>
        <v>1.0243660036869231</v>
      </c>
      <c r="F50" s="88">
        <f>+SUM(C50:E50)</f>
        <v>5.2934475684296789</v>
      </c>
      <c r="G50" s="265">
        <f>+F50*$G$24/$D$19</f>
        <v>4.5989987562377745</v>
      </c>
    </row>
    <row r="51" spans="1:7" ht="21.75" customHeight="1" x14ac:dyDescent="0.2">
      <c r="A51" s="86">
        <f t="shared" si="0"/>
        <v>27</v>
      </c>
      <c r="B51" s="123" t="s">
        <v>220</v>
      </c>
      <c r="C51" s="86">
        <f>VLOOKUP(B51,'PL2.Phân loại xã'!$B$3:$D$47,3,FALSE)</f>
        <v>4</v>
      </c>
      <c r="D51" s="87">
        <f>VLOOKUP(B51,'PL4.Theo DT'!$C$5:$G$47,5,FALSE)</f>
        <v>0.2690815647427553</v>
      </c>
      <c r="E51" s="261">
        <f>VLOOKUP(B51,'PL3.Theo DS'!$C$5:$G$72,5,FALSE)</f>
        <v>1.0243660036869231</v>
      </c>
      <c r="F51" s="88">
        <f>+SUM(C51:E51)</f>
        <v>5.2934475684296789</v>
      </c>
      <c r="G51" s="265">
        <f>+F51*$G$24/$D$19</f>
        <v>4.5989987562377745</v>
      </c>
    </row>
    <row r="52" spans="1:7" ht="21.75" customHeight="1" x14ac:dyDescent="0.2">
      <c r="A52" s="86">
        <f>A51+1</f>
        <v>28</v>
      </c>
      <c r="B52" s="123" t="s">
        <v>221</v>
      </c>
      <c r="C52" s="86">
        <f>VLOOKUP(B52,'PL2.Phân loại xã'!$B$3:$D$47,3,FALSE)</f>
        <v>4</v>
      </c>
      <c r="D52" s="87">
        <f>VLOOKUP(B52,'PL4.Theo DT'!$C$5:$G$47,5,FALSE)</f>
        <v>0.2690815647427553</v>
      </c>
      <c r="E52" s="261">
        <f>VLOOKUP(B52,'PL3.Theo DS'!$C$5:$G$72,5,FALSE)</f>
        <v>1.0243660036869231</v>
      </c>
      <c r="F52" s="88">
        <f>+SUM(C52:E52)</f>
        <v>5.2934475684296789</v>
      </c>
      <c r="G52" s="265">
        <f>+F52*$G$24/$D$19</f>
        <v>4.5989987562377745</v>
      </c>
    </row>
    <row r="53" spans="1:7" ht="21.75" customHeight="1" x14ac:dyDescent="0.2">
      <c r="A53" s="86">
        <f t="shared" si="0"/>
        <v>29</v>
      </c>
      <c r="B53" s="123" t="s">
        <v>222</v>
      </c>
      <c r="C53" s="86">
        <f>VLOOKUP(B53,'PL2.Phân loại xã'!$B$3:$D$47,3,FALSE)</f>
        <v>4</v>
      </c>
      <c r="D53" s="87">
        <v>0.27</v>
      </c>
      <c r="E53" s="261">
        <f>VLOOKUP(B53,'PL3.Theo DS'!$C$5:$G$72,5,FALSE)</f>
        <v>0.54247834366677661</v>
      </c>
      <c r="F53" s="88">
        <f>+SUM(C53:E53)</f>
        <v>4.8124783436667764</v>
      </c>
      <c r="G53" s="265">
        <f>+F53*$G$24/$D$19</f>
        <v>4.1811280136114481</v>
      </c>
    </row>
    <row r="54" spans="1:7" ht="21.75" customHeight="1" x14ac:dyDescent="0.2">
      <c r="A54" s="86">
        <f t="shared" si="0"/>
        <v>30</v>
      </c>
      <c r="B54" s="123" t="s">
        <v>223</v>
      </c>
      <c r="C54" s="86">
        <f>VLOOKUP(B54,'PL2.Phân loại xã'!$B$3:$D$47,3,FALSE)</f>
        <v>4</v>
      </c>
      <c r="D54" s="87">
        <f>VLOOKUP(B54,'PL4.Theo DT'!$C$5:$G$47,5,FALSE)</f>
        <v>0.2690815647427553</v>
      </c>
      <c r="E54" s="261">
        <f>VLOOKUP(B54,'PL3.Theo DS'!$C$5:$G$72,5,FALSE)</f>
        <v>1.8764554268346219</v>
      </c>
      <c r="F54" s="88">
        <f>+SUM(C54:E54)</f>
        <v>6.1455369915773774</v>
      </c>
      <c r="G54" s="265">
        <f>+F54*$G$24/$D$19</f>
        <v>5.3393023384686158</v>
      </c>
    </row>
    <row r="55" spans="1:7" ht="21.75" customHeight="1" x14ac:dyDescent="0.2">
      <c r="A55" s="86">
        <f t="shared" si="0"/>
        <v>31</v>
      </c>
      <c r="B55" s="123" t="s">
        <v>224</v>
      </c>
      <c r="C55" s="86">
        <f>VLOOKUP(B55,'PL2.Phân loại xã'!$B$3:$D$47,3,FALSE)</f>
        <v>4</v>
      </c>
      <c r="D55" s="87">
        <v>0.27</v>
      </c>
      <c r="E55" s="261">
        <f>VLOOKUP(B55,'PL3.Theo DS'!$C$5:$G$72,5,FALSE)</f>
        <v>0.54247834366677661</v>
      </c>
      <c r="F55" s="88">
        <f>+SUM(C55:E55)</f>
        <v>4.8124783436667764</v>
      </c>
      <c r="G55" s="265">
        <f>+F55*$G$24/$D$19</f>
        <v>4.1811280136114481</v>
      </c>
    </row>
    <row r="56" spans="1:7" ht="21.75" customHeight="1" x14ac:dyDescent="0.2">
      <c r="A56" s="86">
        <f t="shared" si="0"/>
        <v>32</v>
      </c>
      <c r="B56" s="123" t="s">
        <v>225</v>
      </c>
      <c r="C56" s="86">
        <f>VLOOKUP(B56,'PL2.Phân loại xã'!$B$3:$D$47,3,FALSE)</f>
        <v>4</v>
      </c>
      <c r="D56" s="87">
        <f>VLOOKUP(B56,'PL4.Theo DT'!$C$5:$G$47,5,FALSE)</f>
        <v>0.2690815647427553</v>
      </c>
      <c r="E56" s="261">
        <f>VLOOKUP(B56,'PL3.Theo DS'!$C$5:$G$72,5,FALSE)</f>
        <v>1.0243660036869231</v>
      </c>
      <c r="F56" s="88">
        <f>+SUM(C56:E56)</f>
        <v>5.2934475684296789</v>
      </c>
      <c r="G56" s="265">
        <f>+F56*$G$24/$D$19</f>
        <v>4.5989987562377745</v>
      </c>
    </row>
    <row r="57" spans="1:7" ht="21.75" customHeight="1" x14ac:dyDescent="0.2">
      <c r="A57" s="86">
        <f t="shared" si="0"/>
        <v>33</v>
      </c>
      <c r="B57" s="123" t="s">
        <v>226</v>
      </c>
      <c r="C57" s="86">
        <f>VLOOKUP(B57,'PL2.Phân loại xã'!$B$3:$D$47,3,FALSE)</f>
        <v>4</v>
      </c>
      <c r="D57" s="87">
        <f>VLOOKUP(B57,'PL4.Theo DT'!$C$5:$G$47,5,FALSE)</f>
        <v>0.2690815647427553</v>
      </c>
      <c r="E57" s="261">
        <f>VLOOKUP(B57,'PL3.Theo DS'!$C$5:$G$72,5,FALSE)</f>
        <v>1.0243660036869231</v>
      </c>
      <c r="F57" s="88">
        <f>+SUM(C57:E57)</f>
        <v>5.2934475684296789</v>
      </c>
      <c r="G57" s="265">
        <f>+F57*$G$24/$D$19</f>
        <v>4.5989987562377745</v>
      </c>
    </row>
    <row r="58" spans="1:7" ht="21.75" customHeight="1" x14ac:dyDescent="0.2">
      <c r="A58" s="86">
        <f t="shared" si="0"/>
        <v>34</v>
      </c>
      <c r="B58" s="123" t="s">
        <v>227</v>
      </c>
      <c r="C58" s="86">
        <f>VLOOKUP(B58,'PL2.Phân loại xã'!$B$3:$D$47,3,FALSE)</f>
        <v>4</v>
      </c>
      <c r="D58" s="87">
        <f>VLOOKUP(B58,'PL4.Theo DT'!$C$5:$G$47,5,FALSE)</f>
        <v>0.2690815647427553</v>
      </c>
      <c r="E58" s="261">
        <f>VLOOKUP(B58,'PL3.Theo DS'!$C$5:$G$72,5,FALSE)</f>
        <v>1.8764554268346219</v>
      </c>
      <c r="F58" s="88">
        <f>+SUM(C58:E58)</f>
        <v>6.1455369915773774</v>
      </c>
      <c r="G58" s="265">
        <f>+F58*$G$24/$D$19</f>
        <v>5.3393023384686158</v>
      </c>
    </row>
    <row r="59" spans="1:7" ht="21.75" customHeight="1" x14ac:dyDescent="0.2">
      <c r="A59" s="86">
        <f t="shared" si="0"/>
        <v>35</v>
      </c>
      <c r="B59" s="123" t="s">
        <v>228</v>
      </c>
      <c r="C59" s="86">
        <f>VLOOKUP(B59,'PL2.Phân loại xã'!$B$3:$D$47,3,FALSE)</f>
        <v>4</v>
      </c>
      <c r="D59" s="87">
        <f>VLOOKUP(B59,'PL4.Theo DT'!$C$5:$G$47,5,FALSE)</f>
        <v>0.2690815647427553</v>
      </c>
      <c r="E59" s="261">
        <f>VLOOKUP(B59,'PL3.Theo DS'!$C$5:$G$72,5,FALSE)</f>
        <v>1.0243660036869231</v>
      </c>
      <c r="F59" s="88">
        <f>+SUM(C59:E59)</f>
        <v>5.2934475684296789</v>
      </c>
      <c r="G59" s="265">
        <f>+F59*$G$24/$D$19</f>
        <v>4.5989987562377745</v>
      </c>
    </row>
    <row r="60" spans="1:7" ht="21.75" customHeight="1" x14ac:dyDescent="0.2">
      <c r="A60" s="86">
        <f t="shared" si="0"/>
        <v>36</v>
      </c>
      <c r="B60" s="123" t="s">
        <v>229</v>
      </c>
      <c r="C60" s="86">
        <f>VLOOKUP(B60,'PL2.Phân loại xã'!$B$3:$D$47,3,FALSE)</f>
        <v>4</v>
      </c>
      <c r="D60" s="87">
        <v>0.27</v>
      </c>
      <c r="E60" s="261">
        <f>VLOOKUP(B60,'PL3.Theo DS'!$C$5:$G$72,5,FALSE)</f>
        <v>0.54247834366677661</v>
      </c>
      <c r="F60" s="88">
        <f>+SUM(C60:E60)</f>
        <v>4.8124783436667764</v>
      </c>
      <c r="G60" s="265">
        <f>+F60*$G$24/$D$19</f>
        <v>4.1811280136114481</v>
      </c>
    </row>
    <row r="61" spans="1:7" ht="21.75" customHeight="1" x14ac:dyDescent="0.2">
      <c r="A61" s="86">
        <f t="shared" si="0"/>
        <v>37</v>
      </c>
      <c r="B61" s="123" t="s">
        <v>230</v>
      </c>
      <c r="C61" s="86">
        <f>VLOOKUP(B61,'PL2.Phân loại xã'!$B$3:$D$47,3,FALSE)</f>
        <v>4</v>
      </c>
      <c r="D61" s="87">
        <v>0.27</v>
      </c>
      <c r="E61" s="261">
        <f>VLOOKUP(B61,'PL3.Theo DS'!$C$5:$G$72,5,FALSE)</f>
        <v>0.54247834366677661</v>
      </c>
      <c r="F61" s="88">
        <f>+SUM(C61:E61)</f>
        <v>4.8124783436667764</v>
      </c>
      <c r="G61" s="265">
        <f>+F61*$G$24/$D$19</f>
        <v>4.1811280136114481</v>
      </c>
    </row>
    <row r="62" spans="1:7" ht="21.75" customHeight="1" x14ac:dyDescent="0.2">
      <c r="A62" s="86">
        <f t="shared" si="0"/>
        <v>38</v>
      </c>
      <c r="B62" s="123" t="s">
        <v>231</v>
      </c>
      <c r="C62" s="86">
        <f>VLOOKUP(B62,'PL2.Phân loại xã'!$B$3:$D$47,3,FALSE)</f>
        <v>4</v>
      </c>
      <c r="D62" s="87">
        <f>VLOOKUP(B62,'PL4.Theo DT'!$C$5:$G$47,5,FALSE)</f>
        <v>0.2690815647427553</v>
      </c>
      <c r="E62" s="261">
        <f>VLOOKUP(B62,'PL3.Theo DS'!$C$5:$G$72,5,FALSE)</f>
        <v>1.0243660036869231</v>
      </c>
      <c r="F62" s="88">
        <f>+SUM(C62:E62)</f>
        <v>5.2934475684296789</v>
      </c>
      <c r="G62" s="265">
        <f>+F62*$G$24/$D$19</f>
        <v>4.5989987562377745</v>
      </c>
    </row>
    <row r="63" spans="1:7" ht="21.75" customHeight="1" x14ac:dyDescent="0.2">
      <c r="A63" s="86">
        <f t="shared" si="0"/>
        <v>39</v>
      </c>
      <c r="B63" s="123" t="s">
        <v>232</v>
      </c>
      <c r="C63" s="86">
        <f>VLOOKUP(B63,'PL2.Phân loại xã'!$B$3:$D$47,3,FALSE)</f>
        <v>4</v>
      </c>
      <c r="D63" s="87">
        <v>0.27</v>
      </c>
      <c r="E63" s="261">
        <f>VLOOKUP(B63,'PL3.Theo DS'!$C$5:$G$72,5,FALSE)</f>
        <v>0.54247834366677661</v>
      </c>
      <c r="F63" s="88">
        <f>+SUM(C63:E63)</f>
        <v>4.8124783436667764</v>
      </c>
      <c r="G63" s="265">
        <f>+F63*$G$24/$D$19</f>
        <v>4.1811280136114481</v>
      </c>
    </row>
    <row r="64" spans="1:7" ht="21.75" customHeight="1" x14ac:dyDescent="0.2">
      <c r="A64" s="86">
        <f t="shared" si="0"/>
        <v>40</v>
      </c>
      <c r="B64" s="123" t="s">
        <v>233</v>
      </c>
      <c r="C64" s="86">
        <f>VLOOKUP(B64,'PL2.Phân loại xã'!$B$3:$D$47,3,FALSE)</f>
        <v>4</v>
      </c>
      <c r="D64" s="87">
        <v>0.71</v>
      </c>
      <c r="E64" s="261">
        <f>VLOOKUP(B64,'PL3.Theo DS'!$C$5:$G$72,5,FALSE)</f>
        <v>0.54247834366677661</v>
      </c>
      <c r="F64" s="88">
        <f>+SUM(C64:E64)</f>
        <v>5.2524783436667768</v>
      </c>
      <c r="G64" s="265">
        <f>+F64*$G$24/$D$19</f>
        <v>4.5634042951058005</v>
      </c>
    </row>
    <row r="65" spans="1:7" ht="21.75" customHeight="1" x14ac:dyDescent="0.2">
      <c r="A65" s="86">
        <f t="shared" si="0"/>
        <v>41</v>
      </c>
      <c r="B65" s="123" t="s">
        <v>234</v>
      </c>
      <c r="C65" s="86">
        <f>VLOOKUP(B65,'PL2.Phân loại xã'!$B$3:$D$47,3,FALSE)</f>
        <v>4</v>
      </c>
      <c r="D65" s="87">
        <v>0.71</v>
      </c>
      <c r="E65" s="261">
        <f>VLOOKUP(B65,'PL3.Theo DS'!$C$5:$G$72,5,FALSE)</f>
        <v>0.54247834366677661</v>
      </c>
      <c r="F65" s="88">
        <f>+SUM(C65:E65)</f>
        <v>5.2524783436667768</v>
      </c>
      <c r="G65" s="265">
        <f>+F65*$G$24/$D$19</f>
        <v>4.5634042951058005</v>
      </c>
    </row>
    <row r="66" spans="1:7" ht="21.75" customHeight="1" x14ac:dyDescent="0.2">
      <c r="A66" s="86">
        <f>A65+1</f>
        <v>42</v>
      </c>
      <c r="B66" s="123" t="s">
        <v>235</v>
      </c>
      <c r="C66" s="86">
        <f>VLOOKUP(B66,'PL2.Phân loại xã'!$B$3:$D$47,3,FALSE)</f>
        <v>4</v>
      </c>
      <c r="D66" s="87">
        <v>0.27</v>
      </c>
      <c r="E66" s="261">
        <f>VLOOKUP(B66,'PL3.Theo DS'!$C$5:$G$72,5,FALSE)</f>
        <v>0.54247834366677661</v>
      </c>
      <c r="F66" s="88">
        <f>+SUM(C66:E66)</f>
        <v>4.8124783436667764</v>
      </c>
      <c r="G66" s="265">
        <f>+F66*$G$24/$D$19</f>
        <v>4.1811280136114481</v>
      </c>
    </row>
    <row r="67" spans="1:7" ht="21.75" customHeight="1" x14ac:dyDescent="0.2">
      <c r="A67" s="86">
        <f t="shared" si="0"/>
        <v>43</v>
      </c>
      <c r="B67" s="123" t="s">
        <v>236</v>
      </c>
      <c r="C67" s="86">
        <f>VLOOKUP(B67,'PL2.Phân loại xã'!$B$3:$D$47,3,FALSE)</f>
        <v>4</v>
      </c>
      <c r="D67" s="87">
        <v>0.27</v>
      </c>
      <c r="E67" s="261">
        <f>VLOOKUP(B67,'PL3.Theo DS'!$C$5:$G$72,5,FALSE)</f>
        <v>0.54247834366677661</v>
      </c>
      <c r="F67" s="88">
        <f>+SUM(C67:E67)</f>
        <v>4.8124783436667764</v>
      </c>
      <c r="G67" s="265">
        <f>+F67*$G$24/$D$19</f>
        <v>4.1811280136114481</v>
      </c>
    </row>
    <row r="68" spans="1:7" ht="21.75" customHeight="1" x14ac:dyDescent="0.2">
      <c r="A68" s="86">
        <f t="shared" si="0"/>
        <v>44</v>
      </c>
      <c r="B68" s="123" t="s">
        <v>237</v>
      </c>
      <c r="C68" s="86">
        <f>VLOOKUP(B68,'PL2.Phân loại xã'!$B$3:$D$47,3,FALSE)</f>
        <v>4</v>
      </c>
      <c r="D68" s="87">
        <v>0.27</v>
      </c>
      <c r="E68" s="261">
        <f>VLOOKUP(B68,'PL3.Theo DS'!$C$5:$G$72,5,FALSE)</f>
        <v>0.54247834366677661</v>
      </c>
      <c r="F68" s="88">
        <f>+SUM(C68:E68)</f>
        <v>4.8124783436667764</v>
      </c>
      <c r="G68" s="265">
        <f>+F68*$G$24/$D$19</f>
        <v>4.1811280136114481</v>
      </c>
    </row>
    <row r="69" spans="1:7" ht="21.75" customHeight="1" x14ac:dyDescent="0.2">
      <c r="A69" s="86">
        <f t="shared" si="0"/>
        <v>45</v>
      </c>
      <c r="B69" s="123" t="s">
        <v>238</v>
      </c>
      <c r="C69" s="86">
        <f>VLOOKUP(B69,'PL2.Phân loại xã'!$B$3:$D$47,3,FALSE)</f>
        <v>4</v>
      </c>
      <c r="D69" s="87">
        <f>VLOOKUP(B69,'PL4.Theo DT'!$C$5:$G$47,5,FALSE)</f>
        <v>0.2690815647427553</v>
      </c>
      <c r="E69" s="261">
        <f>VLOOKUP(B69,'PL3.Theo DS'!$C$5:$G$72,5,FALSE)</f>
        <v>1.0243660036869231</v>
      </c>
      <c r="F69" s="88">
        <f>+SUM(C69:E69)</f>
        <v>5.2934475684296789</v>
      </c>
      <c r="G69" s="265">
        <f>+F69*$G$24/$D$19</f>
        <v>4.5989987562377745</v>
      </c>
    </row>
    <row r="70" spans="1:7" s="14" customFormat="1" ht="21.75" customHeight="1" x14ac:dyDescent="0.2">
      <c r="A70" s="86">
        <f t="shared" si="0"/>
        <v>46</v>
      </c>
      <c r="B70" s="125" t="s">
        <v>239</v>
      </c>
      <c r="C70" s="86">
        <v>4</v>
      </c>
      <c r="D70" s="87">
        <v>0.27</v>
      </c>
      <c r="E70" s="261">
        <v>0.54</v>
      </c>
      <c r="F70" s="88">
        <f>+SUM(C70:E70)</f>
        <v>4.8099999999999996</v>
      </c>
      <c r="G70" s="266">
        <f>SUM(G25:G69)</f>
        <v>190.76859710807622</v>
      </c>
    </row>
    <row r="71" spans="1:7" ht="18" x14ac:dyDescent="0.2">
      <c r="A71" s="86">
        <f t="shared" si="0"/>
        <v>47</v>
      </c>
      <c r="B71" s="125" t="s">
        <v>240</v>
      </c>
      <c r="C71" s="86">
        <v>4</v>
      </c>
      <c r="D71" s="261">
        <v>0.27</v>
      </c>
      <c r="E71" s="261">
        <f>VLOOKUP(B71,'PL3.Theo DS'!$C$5:$G$72,5,FALSE)</f>
        <v>1.0243660036869231</v>
      </c>
      <c r="F71" s="88">
        <f>+SUM(C71:E71)</f>
        <v>5.2943660036869229</v>
      </c>
    </row>
    <row r="72" spans="1:7" ht="18.5" customHeight="1" x14ac:dyDescent="0.2">
      <c r="A72" s="86">
        <f t="shared" si="0"/>
        <v>48</v>
      </c>
      <c r="B72" s="125" t="s">
        <v>241</v>
      </c>
      <c r="C72" s="86">
        <v>4</v>
      </c>
      <c r="D72" s="261">
        <v>0.27</v>
      </c>
      <c r="E72" s="261">
        <f>VLOOKUP(B72,'PL3.Theo DS'!$C$5:$G$72,5,FALSE)</f>
        <v>1.0243660036869231</v>
      </c>
      <c r="F72" s="88">
        <f>+SUM(C72:E72)</f>
        <v>5.2943660036869229</v>
      </c>
    </row>
    <row r="73" spans="1:7" ht="18" x14ac:dyDescent="0.2">
      <c r="A73" s="86">
        <f t="shared" si="0"/>
        <v>49</v>
      </c>
      <c r="B73" s="125" t="s">
        <v>242</v>
      </c>
      <c r="C73" s="86">
        <v>4</v>
      </c>
      <c r="D73" s="261">
        <v>0.27</v>
      </c>
      <c r="E73" s="261">
        <v>0.54</v>
      </c>
      <c r="F73" s="88">
        <f>+SUM(C73:E73)</f>
        <v>4.8099999999999996</v>
      </c>
    </row>
    <row r="74" spans="1:7" ht="18" x14ac:dyDescent="0.2">
      <c r="A74" s="86">
        <f t="shared" si="0"/>
        <v>50</v>
      </c>
      <c r="B74" s="125" t="s">
        <v>243</v>
      </c>
      <c r="C74" s="86">
        <v>4</v>
      </c>
      <c r="D74" s="261">
        <v>0.27</v>
      </c>
      <c r="E74" s="261">
        <v>0.54</v>
      </c>
      <c r="F74" s="88">
        <f>+SUM(C74:E74)</f>
        <v>4.8099999999999996</v>
      </c>
    </row>
    <row r="75" spans="1:7" ht="18" x14ac:dyDescent="0.2">
      <c r="A75" s="86">
        <f t="shared" si="0"/>
        <v>51</v>
      </c>
      <c r="B75" s="125" t="s">
        <v>244</v>
      </c>
      <c r="C75" s="86">
        <v>4</v>
      </c>
      <c r="D75" s="261">
        <v>0.27</v>
      </c>
      <c r="E75" s="261">
        <v>0.54</v>
      </c>
      <c r="F75" s="88">
        <f>+SUM(C75:E75)</f>
        <v>4.8099999999999996</v>
      </c>
    </row>
    <row r="76" spans="1:7" ht="18" x14ac:dyDescent="0.2">
      <c r="A76" s="86">
        <f t="shared" si="0"/>
        <v>52</v>
      </c>
      <c r="B76" s="125" t="s">
        <v>245</v>
      </c>
      <c r="C76" s="86">
        <v>4</v>
      </c>
      <c r="D76" s="261">
        <v>0.27</v>
      </c>
      <c r="E76" s="261">
        <f>VLOOKUP(B76,'PL3.Theo DS'!$C$5:$G$72,5,FALSE)</f>
        <v>1.8764554268346219</v>
      </c>
      <c r="F76" s="88">
        <f>+SUM(C76:E76)</f>
        <v>6.1464554268346214</v>
      </c>
    </row>
    <row r="77" spans="1:7" ht="18" x14ac:dyDescent="0.2">
      <c r="A77" s="86">
        <f t="shared" si="0"/>
        <v>53</v>
      </c>
      <c r="B77" s="125" t="s">
        <v>246</v>
      </c>
      <c r="C77" s="86">
        <v>4</v>
      </c>
      <c r="D77" s="261">
        <v>0.27</v>
      </c>
      <c r="E77" s="261">
        <f>VLOOKUP(B77,'PL3.Theo DS'!$C$5:$G$72,5,FALSE)</f>
        <v>1.0243660036869231</v>
      </c>
      <c r="F77" s="88">
        <f>+SUM(C77:E77)</f>
        <v>5.2943660036869229</v>
      </c>
    </row>
    <row r="78" spans="1:7" ht="18" x14ac:dyDescent="0.2">
      <c r="A78" s="86">
        <f t="shared" si="0"/>
        <v>54</v>
      </c>
      <c r="B78" s="125" t="s">
        <v>247</v>
      </c>
      <c r="C78" s="86">
        <v>4</v>
      </c>
      <c r="D78" s="261">
        <v>0.27</v>
      </c>
      <c r="E78" s="261">
        <f>VLOOKUP(B78,'PL3.Theo DS'!$C$5:$G$72,5,FALSE)</f>
        <v>1.8764554268346219</v>
      </c>
      <c r="F78" s="88">
        <f>+SUM(C78:E78)</f>
        <v>6.1464554268346214</v>
      </c>
    </row>
    <row r="79" spans="1:7" ht="18" x14ac:dyDescent="0.2">
      <c r="A79" s="86">
        <f t="shared" si="0"/>
        <v>55</v>
      </c>
      <c r="B79" s="125" t="s">
        <v>248</v>
      </c>
      <c r="C79" s="86">
        <v>4</v>
      </c>
      <c r="D79" s="261">
        <v>0.71</v>
      </c>
      <c r="E79" s="261">
        <f>VLOOKUP(B79,'PL3.Theo DS'!$C$5:$G$72,5,FALSE)</f>
        <v>1.0243660036869231</v>
      </c>
      <c r="F79" s="88">
        <f>+SUM(C79:E79)</f>
        <v>5.7343660036869233</v>
      </c>
    </row>
    <row r="80" spans="1:7" ht="18" x14ac:dyDescent="0.2">
      <c r="A80" s="86">
        <f t="shared" si="0"/>
        <v>56</v>
      </c>
      <c r="B80" s="125" t="s">
        <v>249</v>
      </c>
      <c r="C80" s="86">
        <v>4</v>
      </c>
      <c r="D80" s="261">
        <v>0.27</v>
      </c>
      <c r="E80" s="261">
        <f>VLOOKUP(B80,'PL3.Theo DS'!$C$5:$G$72,5,FALSE)</f>
        <v>1.8764554268346219</v>
      </c>
      <c r="F80" s="88">
        <f>+SUM(C80:E80)</f>
        <v>6.1464554268346214</v>
      </c>
    </row>
    <row r="81" spans="1:6" ht="18" x14ac:dyDescent="0.2">
      <c r="A81" s="86">
        <f>A80+1</f>
        <v>57</v>
      </c>
      <c r="B81" s="125" t="s">
        <v>250</v>
      </c>
      <c r="C81" s="86">
        <v>4</v>
      </c>
      <c r="D81" s="261">
        <v>0.27</v>
      </c>
      <c r="E81" s="261">
        <f>VLOOKUP(B81,'PL3.Theo DS'!$C$5:$G$72,5,FALSE)</f>
        <v>1.0243660036869231</v>
      </c>
      <c r="F81" s="88">
        <f>+SUM(C81:E81)</f>
        <v>5.2943660036869229</v>
      </c>
    </row>
    <row r="82" spans="1:6" ht="18" x14ac:dyDescent="0.2">
      <c r="A82" s="86">
        <f t="shared" si="0"/>
        <v>58</v>
      </c>
      <c r="B82" s="125" t="s">
        <v>251</v>
      </c>
      <c r="C82" s="86">
        <v>4</v>
      </c>
      <c r="D82" s="261">
        <v>0.71</v>
      </c>
      <c r="E82" s="261">
        <f>VLOOKUP(B82,'PL3.Theo DS'!$C$5:$G$72,5,FALSE)</f>
        <v>1.0243660036869231</v>
      </c>
      <c r="F82" s="88">
        <f>+SUM(C82:E82)</f>
        <v>5.7343660036869233</v>
      </c>
    </row>
    <row r="83" spans="1:6" ht="18" x14ac:dyDescent="0.2">
      <c r="A83" s="86">
        <f t="shared" si="0"/>
        <v>59</v>
      </c>
      <c r="B83" s="125" t="s">
        <v>252</v>
      </c>
      <c r="C83" s="86">
        <v>4</v>
      </c>
      <c r="D83" s="261">
        <v>0.27</v>
      </c>
      <c r="E83" s="261">
        <v>0.54</v>
      </c>
      <c r="F83" s="88">
        <f>+SUM(C83:E83)</f>
        <v>4.8099999999999996</v>
      </c>
    </row>
    <row r="84" spans="1:6" ht="18" x14ac:dyDescent="0.2">
      <c r="A84" s="86">
        <f t="shared" si="0"/>
        <v>60</v>
      </c>
      <c r="B84" s="125" t="s">
        <v>253</v>
      </c>
      <c r="C84" s="86">
        <v>4</v>
      </c>
      <c r="D84" s="261">
        <v>0.27</v>
      </c>
      <c r="E84" s="261">
        <v>0.54</v>
      </c>
      <c r="F84" s="88">
        <f>+SUM(C84:E84)</f>
        <v>4.8099999999999996</v>
      </c>
    </row>
    <row r="85" spans="1:6" ht="18" x14ac:dyDescent="0.2">
      <c r="A85" s="86">
        <f t="shared" si="0"/>
        <v>61</v>
      </c>
      <c r="B85" s="125" t="s">
        <v>254</v>
      </c>
      <c r="C85" s="86">
        <v>4</v>
      </c>
      <c r="D85" s="261">
        <v>0.27</v>
      </c>
      <c r="E85" s="261">
        <v>0.54</v>
      </c>
      <c r="F85" s="88">
        <f>+SUM(C85:E85)</f>
        <v>4.8099999999999996</v>
      </c>
    </row>
    <row r="86" spans="1:6" ht="18" x14ac:dyDescent="0.2">
      <c r="A86" s="86">
        <f t="shared" si="0"/>
        <v>62</v>
      </c>
      <c r="B86" s="125" t="s">
        <v>255</v>
      </c>
      <c r="C86" s="86">
        <v>4</v>
      </c>
      <c r="D86" s="261">
        <v>0.27</v>
      </c>
      <c r="E86" s="261">
        <v>0.54</v>
      </c>
      <c r="F86" s="88">
        <f>+SUM(C86:E86)</f>
        <v>4.8099999999999996</v>
      </c>
    </row>
    <row r="87" spans="1:6" ht="18" x14ac:dyDescent="0.2">
      <c r="A87" s="86">
        <f t="shared" si="0"/>
        <v>63</v>
      </c>
      <c r="B87" s="125" t="s">
        <v>256</v>
      </c>
      <c r="C87" s="86">
        <v>4</v>
      </c>
      <c r="D87" s="261">
        <v>0.71</v>
      </c>
      <c r="E87" s="261">
        <f>VLOOKUP(B87,'PL3.Theo DS'!$C$5:$G$72,5,FALSE)</f>
        <v>1.0243660036869231</v>
      </c>
      <c r="F87" s="88">
        <f>+SUM(C87:E87)</f>
        <v>5.7343660036869233</v>
      </c>
    </row>
    <row r="88" spans="1:6" ht="18" x14ac:dyDescent="0.2">
      <c r="A88" s="86">
        <f t="shared" si="0"/>
        <v>64</v>
      </c>
      <c r="B88" s="125" t="s">
        <v>257</v>
      </c>
      <c r="C88" s="86">
        <v>4</v>
      </c>
      <c r="D88" s="261">
        <v>0.27</v>
      </c>
      <c r="E88" s="261">
        <v>0.54</v>
      </c>
      <c r="F88" s="88">
        <f>+SUM(C88:E88)</f>
        <v>4.8099999999999996</v>
      </c>
    </row>
    <row r="89" spans="1:6" ht="18" x14ac:dyDescent="0.2">
      <c r="A89" s="86">
        <f t="shared" si="0"/>
        <v>65</v>
      </c>
      <c r="B89" s="125" t="s">
        <v>258</v>
      </c>
      <c r="C89" s="86">
        <v>4</v>
      </c>
      <c r="D89" s="261">
        <v>0.27</v>
      </c>
      <c r="E89" s="261">
        <f>VLOOKUP(B89,'PL3.Theo DS'!$C$5:$G$72,5,FALSE)</f>
        <v>1.8764554268346219</v>
      </c>
      <c r="F89" s="88">
        <f>+SUM(C89:E89)</f>
        <v>6.1464554268346214</v>
      </c>
    </row>
    <row r="90" spans="1:6" ht="18" x14ac:dyDescent="0.2">
      <c r="A90" s="86">
        <f t="shared" si="0"/>
        <v>66</v>
      </c>
      <c r="B90" s="125" t="s">
        <v>259</v>
      </c>
      <c r="C90" s="86">
        <v>4</v>
      </c>
      <c r="D90" s="261">
        <v>1.2</v>
      </c>
      <c r="E90" s="261">
        <v>0.54</v>
      </c>
      <c r="F90" s="88">
        <f>+SUM(C90:E90)</f>
        <v>5.74</v>
      </c>
    </row>
    <row r="91" spans="1:6" ht="18" x14ac:dyDescent="0.2">
      <c r="A91" s="86">
        <f t="shared" ref="A91:A98" si="1">A90+1</f>
        <v>67</v>
      </c>
      <c r="B91" s="125" t="s">
        <v>260</v>
      </c>
      <c r="C91" s="86">
        <v>4</v>
      </c>
      <c r="D91" s="261">
        <v>0.71</v>
      </c>
      <c r="E91" s="261">
        <f>VLOOKUP(B91,'PL3.Theo DS'!$C$5:$G$72,5,FALSE)</f>
        <v>1.0243660036869231</v>
      </c>
      <c r="F91" s="88">
        <f>+SUM(C91:E91)</f>
        <v>5.7343660036869233</v>
      </c>
    </row>
    <row r="92" spans="1:6" ht="18" x14ac:dyDescent="0.2">
      <c r="A92" s="86">
        <f t="shared" si="1"/>
        <v>68</v>
      </c>
      <c r="B92" s="125" t="s">
        <v>261</v>
      </c>
      <c r="C92" s="86">
        <v>4</v>
      </c>
      <c r="D92" s="261">
        <v>0.71</v>
      </c>
      <c r="E92" s="261">
        <v>0.54</v>
      </c>
      <c r="F92" s="88">
        <f>+SUM(C92:E92)</f>
        <v>5.25</v>
      </c>
    </row>
    <row r="93" spans="1:6" ht="18" x14ac:dyDescent="0.2">
      <c r="A93" s="86">
        <f t="shared" si="1"/>
        <v>69</v>
      </c>
      <c r="B93" s="125" t="s">
        <v>262</v>
      </c>
      <c r="C93" s="86">
        <v>4</v>
      </c>
      <c r="D93" s="261">
        <v>0.27</v>
      </c>
      <c r="E93" s="261">
        <v>0.54</v>
      </c>
      <c r="F93" s="88">
        <f>+SUM(C93:E93)</f>
        <v>4.8099999999999996</v>
      </c>
    </row>
    <row r="94" spans="1:6" ht="18" x14ac:dyDescent="0.2">
      <c r="A94" s="86">
        <f t="shared" si="1"/>
        <v>70</v>
      </c>
      <c r="B94" s="125" t="s">
        <v>263</v>
      </c>
      <c r="C94" s="86">
        <v>4</v>
      </c>
      <c r="D94" s="261">
        <v>0.27</v>
      </c>
      <c r="E94" s="261">
        <f>VLOOKUP(B94,'PL3.Theo DS'!$C$5:$G$72,5,FALSE)</f>
        <v>1.0243660036869231</v>
      </c>
      <c r="F94" s="88">
        <f>+SUM(C94:E94)</f>
        <v>5.2943660036869229</v>
      </c>
    </row>
    <row r="95" spans="1:6" ht="18" x14ac:dyDescent="0.2">
      <c r="A95" s="86">
        <f t="shared" si="1"/>
        <v>71</v>
      </c>
      <c r="B95" s="125" t="s">
        <v>264</v>
      </c>
      <c r="C95" s="86">
        <v>4</v>
      </c>
      <c r="D95" s="261">
        <v>0.27</v>
      </c>
      <c r="E95" s="261">
        <f>VLOOKUP(B95,'PL3.Theo DS'!$C$5:$G$72,5,FALSE)</f>
        <v>1.0243660036869231</v>
      </c>
      <c r="F95" s="88">
        <f>+SUM(C95:E95)</f>
        <v>5.2943660036869229</v>
      </c>
    </row>
    <row r="96" spans="1:6" ht="18" x14ac:dyDescent="0.2">
      <c r="A96" s="86">
        <f>A95+1</f>
        <v>72</v>
      </c>
      <c r="B96" s="125" t="s">
        <v>265</v>
      </c>
      <c r="C96" s="86">
        <v>4</v>
      </c>
      <c r="D96" s="261">
        <v>0.27</v>
      </c>
      <c r="E96" s="261">
        <v>0.54</v>
      </c>
      <c r="F96" s="88">
        <f>+SUM(C96:E96)</f>
        <v>4.8099999999999996</v>
      </c>
    </row>
    <row r="97" spans="1:6" ht="18" x14ac:dyDescent="0.2">
      <c r="A97" s="86">
        <f t="shared" si="1"/>
        <v>73</v>
      </c>
      <c r="B97" s="125" t="s">
        <v>266</v>
      </c>
      <c r="C97" s="86">
        <v>4</v>
      </c>
      <c r="D97" s="261">
        <v>0.27</v>
      </c>
      <c r="E97" s="261">
        <f>VLOOKUP(B97,'PL3.Theo DS'!$C$5:$G$72,5,FALSE)</f>
        <v>1.0243660036869231</v>
      </c>
      <c r="F97" s="88">
        <f>+SUM(C97:E97)</f>
        <v>5.2943660036869229</v>
      </c>
    </row>
    <row r="98" spans="1:6" ht="18" x14ac:dyDescent="0.2">
      <c r="A98" s="86">
        <f t="shared" si="1"/>
        <v>74</v>
      </c>
      <c r="B98" s="125" t="s">
        <v>267</v>
      </c>
      <c r="C98" s="86">
        <v>4</v>
      </c>
      <c r="D98" s="261">
        <v>0.27</v>
      </c>
      <c r="E98" s="261">
        <f>VLOOKUP(B98,'PL3.Theo DS'!$C$5:$G$72,5,FALSE)</f>
        <v>1.0243660036869231</v>
      </c>
      <c r="F98" s="88">
        <f>+SUM(C98:E98)</f>
        <v>5.2943660036869229</v>
      </c>
    </row>
    <row r="99" spans="1:6" ht="18" x14ac:dyDescent="0.2">
      <c r="A99" s="86">
        <f>A98+1</f>
        <v>75</v>
      </c>
      <c r="B99" s="125" t="s">
        <v>268</v>
      </c>
      <c r="C99" s="86">
        <v>4</v>
      </c>
      <c r="D99" s="261">
        <v>0.27</v>
      </c>
      <c r="E99" s="261">
        <v>0.54</v>
      </c>
      <c r="F99" s="88">
        <f>+SUM(C99:E99)</f>
        <v>4.8099999999999996</v>
      </c>
    </row>
    <row r="100" spans="1:6" ht="18" x14ac:dyDescent="0.2">
      <c r="A100" s="86">
        <f t="shared" ref="A100:A112" si="2">A99+1</f>
        <v>76</v>
      </c>
      <c r="B100" s="125" t="s">
        <v>269</v>
      </c>
      <c r="C100" s="86">
        <v>4</v>
      </c>
      <c r="D100" s="261">
        <v>0.27</v>
      </c>
      <c r="E100" s="261">
        <v>0.54</v>
      </c>
      <c r="F100" s="88">
        <f>+SUM(C100:E100)</f>
        <v>4.8099999999999996</v>
      </c>
    </row>
    <row r="101" spans="1:6" ht="18" x14ac:dyDescent="0.2">
      <c r="A101" s="86">
        <f t="shared" si="2"/>
        <v>77</v>
      </c>
      <c r="B101" s="125" t="s">
        <v>270</v>
      </c>
      <c r="C101" s="86">
        <v>4</v>
      </c>
      <c r="D101" s="261">
        <v>0.27</v>
      </c>
      <c r="E101" s="261">
        <f>VLOOKUP(B101,'PL3.Theo DS'!$C$5:$G$72,5,FALSE)</f>
        <v>1.0243660036869231</v>
      </c>
      <c r="F101" s="88">
        <f>+SUM(C101:E101)</f>
        <v>5.2943660036869229</v>
      </c>
    </row>
    <row r="102" spans="1:6" ht="18" x14ac:dyDescent="0.2">
      <c r="A102" s="86">
        <f t="shared" si="2"/>
        <v>78</v>
      </c>
      <c r="B102" s="125" t="s">
        <v>271</v>
      </c>
      <c r="C102" s="86">
        <v>4</v>
      </c>
      <c r="D102" s="261">
        <v>0.27</v>
      </c>
      <c r="E102" s="261">
        <f>VLOOKUP(B102,'PL3.Theo DS'!$C$5:$G$72,5,FALSE)</f>
        <v>1.0243660036869231</v>
      </c>
      <c r="F102" s="88">
        <f>+SUM(C102:E102)</f>
        <v>5.2943660036869229</v>
      </c>
    </row>
    <row r="103" spans="1:6" ht="18" x14ac:dyDescent="0.2">
      <c r="A103" s="86">
        <f t="shared" si="2"/>
        <v>79</v>
      </c>
      <c r="B103" s="125" t="s">
        <v>272</v>
      </c>
      <c r="C103" s="86">
        <v>4</v>
      </c>
      <c r="D103" s="261">
        <v>0.27</v>
      </c>
      <c r="E103" s="261">
        <f>VLOOKUP(B103,'PL3.Theo DS'!$C$5:$G$72,5,FALSE)</f>
        <v>1.0243660036869231</v>
      </c>
      <c r="F103" s="88">
        <f>+SUM(C103:E103)</f>
        <v>5.2943660036869229</v>
      </c>
    </row>
    <row r="104" spans="1:6" ht="18" x14ac:dyDescent="0.2">
      <c r="A104" s="86">
        <f t="shared" si="2"/>
        <v>80</v>
      </c>
      <c r="B104" s="125" t="s">
        <v>154</v>
      </c>
      <c r="C104" s="103">
        <v>6</v>
      </c>
      <c r="D104" s="261">
        <v>0.71</v>
      </c>
      <c r="E104" s="261">
        <v>0.54</v>
      </c>
      <c r="F104" s="88">
        <f>+SUM(C104:E104)</f>
        <v>7.25</v>
      </c>
    </row>
    <row r="105" spans="1:6" ht="18" x14ac:dyDescent="0.2">
      <c r="A105" s="86">
        <f t="shared" si="2"/>
        <v>81</v>
      </c>
      <c r="B105" s="125" t="s">
        <v>155</v>
      </c>
      <c r="C105" s="103">
        <v>6</v>
      </c>
      <c r="D105" s="261">
        <v>0.71</v>
      </c>
      <c r="E105" s="261">
        <v>0.54</v>
      </c>
      <c r="F105" s="88">
        <f>+SUM(C105:E105)</f>
        <v>7.25</v>
      </c>
    </row>
    <row r="106" spans="1:6" ht="18" x14ac:dyDescent="0.2">
      <c r="A106" s="86">
        <f t="shared" si="2"/>
        <v>82</v>
      </c>
      <c r="B106" s="125" t="s">
        <v>156</v>
      </c>
      <c r="C106" s="103">
        <v>6</v>
      </c>
      <c r="D106" s="261">
        <v>0.71</v>
      </c>
      <c r="E106" s="261">
        <v>0.18</v>
      </c>
      <c r="F106" s="88">
        <f>+SUM(C106:E106)</f>
        <v>6.89</v>
      </c>
    </row>
    <row r="107" spans="1:6" ht="18" x14ac:dyDescent="0.2">
      <c r="A107" s="86">
        <f t="shared" si="2"/>
        <v>83</v>
      </c>
      <c r="B107" s="125" t="s">
        <v>157</v>
      </c>
      <c r="C107" s="103">
        <v>6</v>
      </c>
      <c r="D107" s="261">
        <v>0.71</v>
      </c>
      <c r="E107" s="261">
        <v>0.18</v>
      </c>
      <c r="F107" s="88">
        <f>+SUM(C107:E107)</f>
        <v>6.89</v>
      </c>
    </row>
    <row r="108" spans="1:6" ht="18" x14ac:dyDescent="0.2">
      <c r="A108" s="86">
        <f t="shared" si="2"/>
        <v>84</v>
      </c>
      <c r="B108" s="125" t="s">
        <v>158</v>
      </c>
      <c r="C108" s="103">
        <v>6</v>
      </c>
      <c r="D108" s="261">
        <v>0.71</v>
      </c>
      <c r="E108" s="261">
        <v>0.18</v>
      </c>
      <c r="F108" s="88">
        <f>+SUM(C108:E108)</f>
        <v>6.89</v>
      </c>
    </row>
    <row r="109" spans="1:6" ht="18" x14ac:dyDescent="0.2">
      <c r="A109" s="86">
        <f t="shared" si="2"/>
        <v>85</v>
      </c>
      <c r="B109" s="125" t="s">
        <v>159</v>
      </c>
      <c r="C109" s="103">
        <v>6</v>
      </c>
      <c r="D109" s="261">
        <v>1.2</v>
      </c>
      <c r="E109" s="261">
        <v>0.18</v>
      </c>
      <c r="F109" s="88">
        <f>+SUM(C109:E109)</f>
        <v>7.38</v>
      </c>
    </row>
    <row r="110" spans="1:6" ht="18" x14ac:dyDescent="0.2">
      <c r="A110" s="86">
        <f t="shared" si="2"/>
        <v>86</v>
      </c>
      <c r="B110" s="125" t="s">
        <v>160</v>
      </c>
      <c r="C110" s="103">
        <v>6</v>
      </c>
      <c r="D110" s="261">
        <v>1.97</v>
      </c>
      <c r="E110" s="261">
        <v>0.18</v>
      </c>
      <c r="F110" s="88">
        <f>+SUM(C110:E110)</f>
        <v>8.15</v>
      </c>
    </row>
    <row r="111" spans="1:6" ht="18" x14ac:dyDescent="0.2">
      <c r="A111" s="86">
        <f t="shared" si="2"/>
        <v>87</v>
      </c>
      <c r="B111" s="125" t="s">
        <v>161</v>
      </c>
      <c r="C111" s="103">
        <v>6</v>
      </c>
      <c r="D111" s="261">
        <v>1.2</v>
      </c>
      <c r="E111" s="261">
        <v>0.18</v>
      </c>
      <c r="F111" s="88">
        <f>+SUM(C111:E111)</f>
        <v>7.38</v>
      </c>
    </row>
    <row r="112" spans="1:6" ht="18" x14ac:dyDescent="0.2">
      <c r="A112" s="86">
        <f t="shared" si="2"/>
        <v>88</v>
      </c>
      <c r="B112" s="125" t="s">
        <v>162</v>
      </c>
      <c r="C112" s="103">
        <v>6</v>
      </c>
      <c r="D112" s="261">
        <v>0.71</v>
      </c>
      <c r="E112" s="261">
        <v>0.18</v>
      </c>
      <c r="F112" s="88">
        <f>+SUM(C112:E112)</f>
        <v>6.89</v>
      </c>
    </row>
    <row r="113" spans="1:6" ht="18" x14ac:dyDescent="0.2">
      <c r="A113" s="86">
        <f>A112+1</f>
        <v>89</v>
      </c>
      <c r="B113" s="125" t="s">
        <v>163</v>
      </c>
      <c r="C113" s="103">
        <v>6</v>
      </c>
      <c r="D113" s="261">
        <v>0.27</v>
      </c>
      <c r="E113" s="261">
        <v>0.18</v>
      </c>
      <c r="F113" s="88">
        <f>+SUM(C113:E113)</f>
        <v>6.4499999999999993</v>
      </c>
    </row>
    <row r="114" spans="1:6" ht="18" x14ac:dyDescent="0.2">
      <c r="A114" s="86">
        <f t="shared" ref="A114:A128" si="3">A113+1</f>
        <v>90</v>
      </c>
      <c r="B114" s="125" t="s">
        <v>164</v>
      </c>
      <c r="C114" s="103">
        <v>6</v>
      </c>
      <c r="D114" s="261">
        <v>0.71</v>
      </c>
      <c r="E114" s="261">
        <v>0.18</v>
      </c>
      <c r="F114" s="88">
        <f>+SUM(C114:E114)</f>
        <v>6.89</v>
      </c>
    </row>
    <row r="115" spans="1:6" ht="18" x14ac:dyDescent="0.2">
      <c r="A115" s="86">
        <f t="shared" si="3"/>
        <v>91</v>
      </c>
      <c r="B115" s="125" t="s">
        <v>165</v>
      </c>
      <c r="C115" s="103">
        <v>6</v>
      </c>
      <c r="D115" s="261">
        <v>0.71</v>
      </c>
      <c r="E115" s="261">
        <v>0.18</v>
      </c>
      <c r="F115" s="88">
        <f>+SUM(C115:E115)</f>
        <v>6.89</v>
      </c>
    </row>
    <row r="116" spans="1:6" ht="18" x14ac:dyDescent="0.2">
      <c r="A116" s="86">
        <f t="shared" si="3"/>
        <v>92</v>
      </c>
      <c r="B116" s="125" t="s">
        <v>166</v>
      </c>
      <c r="C116" s="103">
        <v>6</v>
      </c>
      <c r="D116" s="261">
        <v>1.97</v>
      </c>
      <c r="E116" s="261">
        <v>0.54</v>
      </c>
      <c r="F116" s="88">
        <f>+SUM(C116:E116)</f>
        <v>8.51</v>
      </c>
    </row>
    <row r="117" spans="1:6" ht="18" x14ac:dyDescent="0.2">
      <c r="A117" s="86">
        <f t="shared" si="3"/>
        <v>93</v>
      </c>
      <c r="B117" s="125" t="s">
        <v>167</v>
      </c>
      <c r="C117" s="103">
        <v>6</v>
      </c>
      <c r="D117" s="261">
        <v>1.97</v>
      </c>
      <c r="E117" s="261">
        <v>0.54</v>
      </c>
      <c r="F117" s="88">
        <f>+SUM(C117:E117)</f>
        <v>8.51</v>
      </c>
    </row>
    <row r="118" spans="1:6" ht="18" x14ac:dyDescent="0.2">
      <c r="A118" s="86">
        <f t="shared" si="3"/>
        <v>94</v>
      </c>
      <c r="B118" s="125" t="s">
        <v>168</v>
      </c>
      <c r="C118" s="103">
        <v>6</v>
      </c>
      <c r="D118" s="261">
        <v>1.97</v>
      </c>
      <c r="E118" s="261">
        <v>0.18</v>
      </c>
      <c r="F118" s="88">
        <f>+SUM(C118:E118)</f>
        <v>8.15</v>
      </c>
    </row>
    <row r="119" spans="1:6" ht="18" x14ac:dyDescent="0.2">
      <c r="A119" s="86">
        <f t="shared" si="3"/>
        <v>95</v>
      </c>
      <c r="B119" s="125" t="s">
        <v>169</v>
      </c>
      <c r="C119" s="103">
        <v>6</v>
      </c>
      <c r="D119" s="261">
        <v>1.2</v>
      </c>
      <c r="E119" s="261">
        <v>0.18</v>
      </c>
      <c r="F119" s="88">
        <f>+SUM(C119:E119)</f>
        <v>7.38</v>
      </c>
    </row>
    <row r="120" spans="1:6" ht="18" x14ac:dyDescent="0.2">
      <c r="A120" s="86">
        <f t="shared" si="3"/>
        <v>96</v>
      </c>
      <c r="B120" s="125" t="s">
        <v>170</v>
      </c>
      <c r="C120" s="103">
        <v>6</v>
      </c>
      <c r="D120" s="261">
        <v>1.2</v>
      </c>
      <c r="E120" s="261">
        <v>0.18</v>
      </c>
      <c r="F120" s="88">
        <f>+SUM(C120:E120)</f>
        <v>7.38</v>
      </c>
    </row>
    <row r="121" spans="1:6" ht="18" x14ac:dyDescent="0.2">
      <c r="A121" s="86">
        <f t="shared" si="3"/>
        <v>97</v>
      </c>
      <c r="B121" s="125" t="s">
        <v>171</v>
      </c>
      <c r="C121" s="103">
        <v>6</v>
      </c>
      <c r="D121" s="261">
        <v>1.2</v>
      </c>
      <c r="E121" s="261">
        <v>0.18</v>
      </c>
      <c r="F121" s="88">
        <f>+SUM(C121:E121)</f>
        <v>7.38</v>
      </c>
    </row>
    <row r="122" spans="1:6" ht="18" x14ac:dyDescent="0.2">
      <c r="A122" s="86">
        <f t="shared" si="3"/>
        <v>98</v>
      </c>
      <c r="B122" s="125" t="s">
        <v>172</v>
      </c>
      <c r="C122" s="103">
        <v>6</v>
      </c>
      <c r="D122" s="261">
        <v>1.97</v>
      </c>
      <c r="E122" s="261">
        <v>0.18</v>
      </c>
      <c r="F122" s="88">
        <f>+SUM(C122:E122)</f>
        <v>8.15</v>
      </c>
    </row>
    <row r="123" spans="1:6" ht="18" x14ac:dyDescent="0.2">
      <c r="A123" s="86">
        <f t="shared" si="3"/>
        <v>99</v>
      </c>
      <c r="B123" s="125" t="s">
        <v>173</v>
      </c>
      <c r="C123" s="103">
        <v>6</v>
      </c>
      <c r="D123" s="261">
        <v>1.2</v>
      </c>
      <c r="E123" s="261">
        <v>0.18</v>
      </c>
      <c r="F123" s="88">
        <f>+SUM(C123:E123)</f>
        <v>7.38</v>
      </c>
    </row>
    <row r="124" spans="1:6" ht="18" x14ac:dyDescent="0.2">
      <c r="A124" s="86">
        <f t="shared" si="3"/>
        <v>100</v>
      </c>
      <c r="B124" s="125" t="s">
        <v>174</v>
      </c>
      <c r="C124" s="103">
        <v>6</v>
      </c>
      <c r="D124" s="261">
        <v>1.97</v>
      </c>
      <c r="E124" s="261">
        <v>0.18</v>
      </c>
      <c r="F124" s="88">
        <f>+SUM(C124:E124)</f>
        <v>8.15</v>
      </c>
    </row>
    <row r="125" spans="1:6" ht="18" x14ac:dyDescent="0.2">
      <c r="A125" s="86">
        <f t="shared" si="3"/>
        <v>101</v>
      </c>
      <c r="B125" s="125" t="s">
        <v>175</v>
      </c>
      <c r="C125" s="103">
        <v>6</v>
      </c>
      <c r="D125" s="261">
        <v>0.71</v>
      </c>
      <c r="E125" s="261">
        <v>0.54</v>
      </c>
      <c r="F125" s="88">
        <f>+SUM(C125:E125)</f>
        <v>7.25</v>
      </c>
    </row>
    <row r="126" spans="1:6" ht="18" x14ac:dyDescent="0.2">
      <c r="A126" s="86">
        <f t="shared" si="3"/>
        <v>102</v>
      </c>
      <c r="B126" s="125" t="s">
        <v>176</v>
      </c>
      <c r="C126" s="103">
        <v>6</v>
      </c>
      <c r="D126" s="261">
        <v>1.97</v>
      </c>
      <c r="E126" s="261">
        <v>0.54</v>
      </c>
      <c r="F126" s="88">
        <f>+SUM(C126:E126)</f>
        <v>8.51</v>
      </c>
    </row>
    <row r="127" spans="1:6" ht="18" x14ac:dyDescent="0.2">
      <c r="A127" s="86">
        <f t="shared" si="3"/>
        <v>103</v>
      </c>
      <c r="B127" s="125" t="s">
        <v>177</v>
      </c>
      <c r="C127" s="103">
        <v>6</v>
      </c>
      <c r="D127" s="261">
        <v>1.97</v>
      </c>
      <c r="E127" s="261">
        <v>0.54</v>
      </c>
      <c r="F127" s="88">
        <f>+SUM(C127:E127)</f>
        <v>8.51</v>
      </c>
    </row>
    <row r="128" spans="1:6" ht="18" x14ac:dyDescent="0.2">
      <c r="A128" s="86">
        <f>A127+1</f>
        <v>104</v>
      </c>
      <c r="B128" s="125" t="s">
        <v>178</v>
      </c>
      <c r="C128" s="103">
        <v>6</v>
      </c>
      <c r="D128" s="261">
        <v>0.71</v>
      </c>
      <c r="E128" s="261">
        <v>0.18</v>
      </c>
      <c r="F128" s="88">
        <f>+SUM(C128:E128)</f>
        <v>6.89</v>
      </c>
    </row>
    <row r="129" spans="1:6" ht="18" x14ac:dyDescent="0.2">
      <c r="A129" s="86">
        <f>A128+1</f>
        <v>105</v>
      </c>
      <c r="B129" s="125" t="s">
        <v>179</v>
      </c>
      <c r="C129" s="103">
        <v>6</v>
      </c>
      <c r="D129" s="261">
        <v>0.71</v>
      </c>
      <c r="E129" s="261">
        <v>0.54</v>
      </c>
      <c r="F129" s="88">
        <f>+SUM(C129:E129)</f>
        <v>7.25</v>
      </c>
    </row>
    <row r="130" spans="1:6" ht="18" x14ac:dyDescent="0.2">
      <c r="A130" s="86">
        <f t="shared" ref="A130:A144" si="4">A129+1</f>
        <v>106</v>
      </c>
      <c r="B130" s="125" t="s">
        <v>180</v>
      </c>
      <c r="C130" s="103">
        <v>6</v>
      </c>
      <c r="D130" s="261">
        <v>0.71</v>
      </c>
      <c r="E130" s="261">
        <v>0.18</v>
      </c>
      <c r="F130" s="88">
        <f>+SUM(C130:E130)</f>
        <v>6.89</v>
      </c>
    </row>
    <row r="131" spans="1:6" ht="18" x14ac:dyDescent="0.2">
      <c r="A131" s="86">
        <f t="shared" si="4"/>
        <v>107</v>
      </c>
      <c r="B131" s="125" t="s">
        <v>181</v>
      </c>
      <c r="C131" s="103">
        <v>6</v>
      </c>
      <c r="D131" s="261">
        <v>0.27</v>
      </c>
      <c r="E131" s="261">
        <v>0.54</v>
      </c>
      <c r="F131" s="88">
        <f>+SUM(C131:E131)</f>
        <v>6.81</v>
      </c>
    </row>
    <row r="132" spans="1:6" ht="18" x14ac:dyDescent="0.2">
      <c r="A132" s="86">
        <f t="shared" si="4"/>
        <v>108</v>
      </c>
      <c r="B132" s="125" t="s">
        <v>182</v>
      </c>
      <c r="C132" s="103">
        <v>6</v>
      </c>
      <c r="D132" s="261">
        <v>0.27</v>
      </c>
      <c r="E132" s="261">
        <v>0.54</v>
      </c>
      <c r="F132" s="88">
        <f>+SUM(C132:E132)</f>
        <v>6.81</v>
      </c>
    </row>
    <row r="133" spans="1:6" ht="18" x14ac:dyDescent="0.2">
      <c r="A133" s="86">
        <f t="shared" si="4"/>
        <v>109</v>
      </c>
      <c r="B133" s="125" t="s">
        <v>183</v>
      </c>
      <c r="C133" s="103">
        <v>6</v>
      </c>
      <c r="D133" s="261">
        <v>0.71</v>
      </c>
      <c r="E133" s="261">
        <v>0.54</v>
      </c>
      <c r="F133" s="88">
        <f>+SUM(C133:E133)</f>
        <v>7.25</v>
      </c>
    </row>
    <row r="134" spans="1:6" ht="18" x14ac:dyDescent="0.2">
      <c r="A134" s="86">
        <f t="shared" si="4"/>
        <v>110</v>
      </c>
      <c r="B134" s="125" t="s">
        <v>184</v>
      </c>
      <c r="C134" s="103">
        <v>6</v>
      </c>
      <c r="D134" s="261">
        <v>0.71</v>
      </c>
      <c r="E134" s="261">
        <v>0.54</v>
      </c>
      <c r="F134" s="88">
        <f>+SUM(C134:E134)</f>
        <v>7.25</v>
      </c>
    </row>
    <row r="135" spans="1:6" ht="18" x14ac:dyDescent="0.2">
      <c r="A135" s="86">
        <f t="shared" si="4"/>
        <v>111</v>
      </c>
      <c r="B135" s="125" t="s">
        <v>185</v>
      </c>
      <c r="C135" s="103">
        <v>6</v>
      </c>
      <c r="D135" s="261">
        <v>0.71</v>
      </c>
      <c r="E135" s="261">
        <v>0.54</v>
      </c>
      <c r="F135" s="88">
        <f>+SUM(C135:E135)</f>
        <v>7.25</v>
      </c>
    </row>
    <row r="136" spans="1:6" ht="18" x14ac:dyDescent="0.2">
      <c r="A136" s="86">
        <f t="shared" si="4"/>
        <v>112</v>
      </c>
      <c r="B136" s="125" t="s">
        <v>186</v>
      </c>
      <c r="C136" s="103">
        <v>6</v>
      </c>
      <c r="D136" s="261">
        <v>0.71</v>
      </c>
      <c r="E136" s="261">
        <v>0.54</v>
      </c>
      <c r="F136" s="88">
        <f>+SUM(C136:E136)</f>
        <v>7.25</v>
      </c>
    </row>
    <row r="137" spans="1:6" ht="18" x14ac:dyDescent="0.2">
      <c r="A137" s="86">
        <f t="shared" si="4"/>
        <v>113</v>
      </c>
      <c r="B137" s="125" t="s">
        <v>187</v>
      </c>
      <c r="C137" s="103">
        <v>6</v>
      </c>
      <c r="D137" s="261">
        <v>1.2</v>
      </c>
      <c r="E137" s="261">
        <v>0.54</v>
      </c>
      <c r="F137" s="88">
        <f>+SUM(C137:E137)</f>
        <v>7.74</v>
      </c>
    </row>
    <row r="138" spans="1:6" ht="18" x14ac:dyDescent="0.2">
      <c r="A138" s="86">
        <f t="shared" si="4"/>
        <v>114</v>
      </c>
      <c r="B138" s="125" t="s">
        <v>188</v>
      </c>
      <c r="C138" s="103">
        <v>6</v>
      </c>
      <c r="D138" s="261">
        <v>1.97</v>
      </c>
      <c r="E138" s="261">
        <v>0.18</v>
      </c>
      <c r="F138" s="88">
        <f>+SUM(C138:E138)</f>
        <v>8.15</v>
      </c>
    </row>
    <row r="139" spans="1:6" ht="18" x14ac:dyDescent="0.2">
      <c r="A139" s="86">
        <f t="shared" si="4"/>
        <v>115</v>
      </c>
      <c r="B139" s="125" t="s">
        <v>189</v>
      </c>
      <c r="C139" s="103">
        <v>6</v>
      </c>
      <c r="D139" s="261">
        <v>1.97</v>
      </c>
      <c r="E139" s="261">
        <v>0.54</v>
      </c>
      <c r="F139" s="88">
        <f>+SUM(C139:E139)</f>
        <v>8.51</v>
      </c>
    </row>
    <row r="140" spans="1:6" ht="18" x14ac:dyDescent="0.2">
      <c r="A140" s="86">
        <f t="shared" si="4"/>
        <v>116</v>
      </c>
      <c r="B140" s="125" t="s">
        <v>190</v>
      </c>
      <c r="C140" s="103">
        <v>6</v>
      </c>
      <c r="D140" s="261">
        <v>1.97</v>
      </c>
      <c r="E140" s="261">
        <v>0.54</v>
      </c>
      <c r="F140" s="88">
        <f>+SUM(C140:E140)</f>
        <v>8.51</v>
      </c>
    </row>
    <row r="141" spans="1:6" ht="18" x14ac:dyDescent="0.2">
      <c r="A141" s="86">
        <f t="shared" si="4"/>
        <v>117</v>
      </c>
      <c r="B141" s="125" t="s">
        <v>191</v>
      </c>
      <c r="C141" s="103">
        <v>6</v>
      </c>
      <c r="D141" s="261">
        <v>1.2</v>
      </c>
      <c r="E141" s="261">
        <v>0.54</v>
      </c>
      <c r="F141" s="88">
        <f>+SUM(C141:E141)</f>
        <v>7.74</v>
      </c>
    </row>
    <row r="142" spans="1:6" ht="18" x14ac:dyDescent="0.2">
      <c r="A142" s="86">
        <f t="shared" si="4"/>
        <v>118</v>
      </c>
      <c r="B142" s="125" t="s">
        <v>192</v>
      </c>
      <c r="C142" s="103">
        <v>6</v>
      </c>
      <c r="D142" s="261">
        <v>1.97</v>
      </c>
      <c r="E142" s="261">
        <v>0.54</v>
      </c>
      <c r="F142" s="88">
        <f>+SUM(C142:E142)</f>
        <v>8.51</v>
      </c>
    </row>
    <row r="143" spans="1:6" ht="18" x14ac:dyDescent="0.2">
      <c r="A143" s="86">
        <f t="shared" si="4"/>
        <v>119</v>
      </c>
      <c r="B143" s="125" t="s">
        <v>193</v>
      </c>
      <c r="C143" s="103">
        <v>6</v>
      </c>
      <c r="D143" s="261">
        <v>1.2</v>
      </c>
      <c r="E143" s="261">
        <v>0.54</v>
      </c>
      <c r="F143" s="88">
        <f>+SUM(C143:E143)</f>
        <v>7.74</v>
      </c>
    </row>
    <row r="144" spans="1:6" ht="18" x14ac:dyDescent="0.2">
      <c r="A144" s="86">
        <f>A143+1</f>
        <v>120</v>
      </c>
      <c r="B144" s="125" t="s">
        <v>194</v>
      </c>
      <c r="C144" s="103">
        <v>6</v>
      </c>
      <c r="D144" s="261">
        <v>1.97</v>
      </c>
      <c r="E144" s="261">
        <v>0.54</v>
      </c>
      <c r="F144" s="88">
        <f>+SUM(C144:E144)</f>
        <v>8.51</v>
      </c>
    </row>
    <row r="145" spans="1:6" ht="18" x14ac:dyDescent="0.2">
      <c r="A145" s="86">
        <f>A144+1</f>
        <v>121</v>
      </c>
      <c r="B145" s="125" t="s">
        <v>195</v>
      </c>
      <c r="C145" s="103">
        <v>6</v>
      </c>
      <c r="D145" s="261">
        <v>0.71</v>
      </c>
      <c r="E145" s="261">
        <v>0.54</v>
      </c>
      <c r="F145" s="88">
        <f>+SUM(C145:E145)</f>
        <v>7.25</v>
      </c>
    </row>
    <row r="146" spans="1:6" ht="18" x14ac:dyDescent="0.2">
      <c r="A146" s="86">
        <f t="shared" ref="A146:A154" si="5">A145+1</f>
        <v>122</v>
      </c>
      <c r="B146" s="125" t="s">
        <v>196</v>
      </c>
      <c r="C146" s="103">
        <v>6</v>
      </c>
      <c r="D146" s="261">
        <v>0.27</v>
      </c>
      <c r="E146" s="261">
        <f>VLOOKUP(B146,'PL3.Theo DS'!$C$5:$G$72,5,FALSE)</f>
        <v>1.0243660036869231</v>
      </c>
      <c r="F146" s="88">
        <f>+SUM(C146:E146)</f>
        <v>7.2943660036869229</v>
      </c>
    </row>
    <row r="147" spans="1:6" ht="18" x14ac:dyDescent="0.2">
      <c r="A147" s="86">
        <f t="shared" si="5"/>
        <v>123</v>
      </c>
      <c r="B147" s="125" t="s">
        <v>197</v>
      </c>
      <c r="C147" s="103">
        <v>6</v>
      </c>
      <c r="D147" s="261">
        <v>0.71</v>
      </c>
      <c r="E147" s="261">
        <v>0.54</v>
      </c>
      <c r="F147" s="88">
        <f>+SUM(C147:E147)</f>
        <v>7.25</v>
      </c>
    </row>
    <row r="148" spans="1:6" ht="18" x14ac:dyDescent="0.2">
      <c r="A148" s="86">
        <f t="shared" si="5"/>
        <v>124</v>
      </c>
      <c r="B148" s="125" t="s">
        <v>198</v>
      </c>
      <c r="C148" s="103">
        <v>6</v>
      </c>
      <c r="D148" s="261">
        <v>0.27</v>
      </c>
      <c r="E148" s="261">
        <v>0.18</v>
      </c>
      <c r="F148" s="88">
        <f>+SUM(C148:E148)</f>
        <v>6.4499999999999993</v>
      </c>
    </row>
    <row r="149" spans="1:6" ht="18" x14ac:dyDescent="0.2">
      <c r="A149" s="86">
        <f t="shared" si="5"/>
        <v>125</v>
      </c>
      <c r="B149" s="125" t="s">
        <v>199</v>
      </c>
      <c r="C149" s="103">
        <v>6</v>
      </c>
      <c r="D149" s="261">
        <v>0.71</v>
      </c>
      <c r="E149" s="261">
        <v>0.54</v>
      </c>
      <c r="F149" s="88">
        <f>+SUM(C149:E149)</f>
        <v>7.25</v>
      </c>
    </row>
    <row r="150" spans="1:6" ht="18" x14ac:dyDescent="0.2">
      <c r="A150" s="86">
        <f t="shared" si="5"/>
        <v>126</v>
      </c>
      <c r="B150" s="125" t="s">
        <v>200</v>
      </c>
      <c r="C150" s="103">
        <v>6</v>
      </c>
      <c r="D150" s="261">
        <v>0.71</v>
      </c>
      <c r="E150" s="261">
        <f>VLOOKUP(B150,'PL3.Theo DS'!$C$5:$G$72,5,FALSE)</f>
        <v>1.0243660036869231</v>
      </c>
      <c r="F150" s="88">
        <f>+SUM(C150:E150)</f>
        <v>7.7343660036869233</v>
      </c>
    </row>
    <row r="151" spans="1:6" ht="18" x14ac:dyDescent="0.2">
      <c r="A151" s="86">
        <f t="shared" si="5"/>
        <v>127</v>
      </c>
      <c r="B151" s="125" t="s">
        <v>201</v>
      </c>
      <c r="C151" s="103">
        <v>6</v>
      </c>
      <c r="D151" s="261">
        <v>0.71</v>
      </c>
      <c r="E151" s="261">
        <v>0.54</v>
      </c>
      <c r="F151" s="88">
        <f>+SUM(C151:E151)</f>
        <v>7.25</v>
      </c>
    </row>
    <row r="152" spans="1:6" ht="18" x14ac:dyDescent="0.2">
      <c r="A152" s="86">
        <f t="shared" si="5"/>
        <v>128</v>
      </c>
      <c r="B152" s="125" t="s">
        <v>202</v>
      </c>
      <c r="C152" s="103">
        <v>6</v>
      </c>
      <c r="D152" s="261">
        <v>0.71</v>
      </c>
      <c r="E152" s="261">
        <v>0.54</v>
      </c>
      <c r="F152" s="88">
        <f>+SUM(C152:E152)</f>
        <v>7.25</v>
      </c>
    </row>
    <row r="153" spans="1:6" ht="18" x14ac:dyDescent="0.2">
      <c r="A153" s="86">
        <f t="shared" si="5"/>
        <v>129</v>
      </c>
      <c r="B153" s="125" t="s">
        <v>203</v>
      </c>
      <c r="C153" s="103">
        <v>6</v>
      </c>
      <c r="D153" s="261">
        <v>0.27</v>
      </c>
      <c r="E153" s="261">
        <v>0.54</v>
      </c>
      <c r="F153" s="88">
        <f>+SUM(C153:E153)</f>
        <v>6.81</v>
      </c>
    </row>
    <row r="154" spans="1:6" ht="18" x14ac:dyDescent="0.2">
      <c r="A154" s="86">
        <f t="shared" si="5"/>
        <v>130</v>
      </c>
      <c r="B154" s="125" t="s">
        <v>204</v>
      </c>
      <c r="C154" s="103">
        <v>6</v>
      </c>
      <c r="D154" s="261">
        <v>0.71</v>
      </c>
      <c r="E154" s="261">
        <v>0.54</v>
      </c>
      <c r="F154" s="88">
        <f>+SUM(C154:E154)</f>
        <v>7.25</v>
      </c>
    </row>
    <row r="155" spans="1:6" ht="18" x14ac:dyDescent="0.2">
      <c r="A155" s="71"/>
      <c r="B155" s="268" t="s">
        <v>37</v>
      </c>
      <c r="C155" s="71">
        <f>SUM(C25:C154)</f>
        <v>600</v>
      </c>
      <c r="D155" s="89">
        <f t="shared" ref="D155:E155" si="6">SUM(D25:D154)</f>
        <v>80.115202248054359</v>
      </c>
      <c r="E155" s="89">
        <f t="shared" si="6"/>
        <v>100.04949679335796</v>
      </c>
      <c r="F155" s="89">
        <f t="shared" ref="F155" si="7">SUM(F25:F154)</f>
        <v>780.16469904141206</v>
      </c>
    </row>
  </sheetData>
  <mergeCells count="18">
    <mergeCell ref="A2:D2"/>
    <mergeCell ref="C22:G22"/>
    <mergeCell ref="A1:G1"/>
    <mergeCell ref="D5:D6"/>
    <mergeCell ref="D7:D8"/>
    <mergeCell ref="E4:E10"/>
    <mergeCell ref="E14:E18"/>
    <mergeCell ref="A21:G21"/>
    <mergeCell ref="D9:D10"/>
    <mergeCell ref="D15:D16"/>
    <mergeCell ref="D17:D18"/>
    <mergeCell ref="B19:C19"/>
    <mergeCell ref="A22:A24"/>
    <mergeCell ref="B22:B24"/>
    <mergeCell ref="F23:F24"/>
    <mergeCell ref="C23:C24"/>
    <mergeCell ref="D23:D24"/>
    <mergeCell ref="E23:E2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zoomScale="85" zoomScaleNormal="85" zoomScalePageLayoutView="85" workbookViewId="0">
      <selection activeCell="C12" sqref="C12:C15"/>
    </sheetView>
  </sheetViews>
  <sheetFormatPr baseColWidth="10" defaultColWidth="8.83203125" defaultRowHeight="14" x14ac:dyDescent="0.15"/>
  <cols>
    <col min="1" max="1" width="4.6640625" style="22" bestFit="1" customWidth="1"/>
    <col min="2" max="2" width="48.5" style="12" customWidth="1"/>
    <col min="3" max="3" width="15.6640625" style="22" customWidth="1"/>
    <col min="4" max="4" width="17.5" style="22" customWidth="1"/>
    <col min="5" max="5" width="11.6640625" style="47" customWidth="1"/>
    <col min="6" max="6" width="12" style="22" bestFit="1" customWidth="1"/>
    <col min="7" max="7" width="15.6640625" style="22" customWidth="1"/>
    <col min="8" max="8" width="12.33203125" style="22" customWidth="1"/>
    <col min="9" max="9" width="10.83203125" style="22" hidden="1" customWidth="1"/>
    <col min="10" max="10" width="14.6640625" style="22" hidden="1" customWidth="1"/>
    <col min="11" max="11" width="10.83203125" style="47" hidden="1" customWidth="1"/>
    <col min="12" max="12" width="15.6640625" style="22" hidden="1" customWidth="1"/>
    <col min="13" max="13" width="14.6640625" style="47" hidden="1" customWidth="1"/>
    <col min="14" max="16384" width="8.83203125" style="12"/>
  </cols>
  <sheetData>
    <row r="1" spans="1:13" s="11" customFormat="1" ht="38.5" customHeight="1" x14ac:dyDescent="0.25">
      <c r="A1" s="147" t="s">
        <v>117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</row>
    <row r="2" spans="1:13" s="11" customFormat="1" ht="38.5" customHeight="1" x14ac:dyDescent="0.2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s="14" customFormat="1" ht="28" x14ac:dyDescent="0.15">
      <c r="A3" s="75" t="s">
        <v>0</v>
      </c>
      <c r="B3" s="75" t="s">
        <v>9</v>
      </c>
      <c r="C3" s="75" t="s">
        <v>10</v>
      </c>
      <c r="D3" s="13" t="s">
        <v>11</v>
      </c>
      <c r="E3" s="46"/>
      <c r="F3" s="22"/>
      <c r="G3" s="22"/>
      <c r="H3" s="22"/>
      <c r="I3" s="22"/>
      <c r="J3" s="22"/>
      <c r="K3" s="46"/>
      <c r="L3" s="45"/>
      <c r="M3" s="46"/>
    </row>
    <row r="4" spans="1:13" x14ac:dyDescent="0.15">
      <c r="A4" s="15">
        <v>1</v>
      </c>
      <c r="B4" s="16" t="s">
        <v>12</v>
      </c>
      <c r="C4" s="76">
        <v>38</v>
      </c>
      <c r="D4" s="156">
        <f>+C4*C5</f>
        <v>228</v>
      </c>
    </row>
    <row r="5" spans="1:13" x14ac:dyDescent="0.15">
      <c r="A5" s="15">
        <v>2</v>
      </c>
      <c r="B5" s="16" t="s">
        <v>13</v>
      </c>
      <c r="C5" s="76">
        <v>6</v>
      </c>
      <c r="D5" s="156"/>
    </row>
    <row r="6" spans="1:13" x14ac:dyDescent="0.15">
      <c r="A6" s="15">
        <v>3</v>
      </c>
      <c r="B6" s="16" t="s">
        <v>14</v>
      </c>
      <c r="C6" s="77">
        <v>4</v>
      </c>
      <c r="D6" s="157">
        <f>+C7*C6</f>
        <v>16</v>
      </c>
    </row>
    <row r="7" spans="1:13" x14ac:dyDescent="0.15">
      <c r="A7" s="15">
        <v>4</v>
      </c>
      <c r="B7" s="16" t="s">
        <v>15</v>
      </c>
      <c r="C7" s="77">
        <v>4</v>
      </c>
      <c r="D7" s="157"/>
    </row>
    <row r="8" spans="1:13" x14ac:dyDescent="0.15">
      <c r="A8" s="15">
        <v>5</v>
      </c>
      <c r="B8" s="16" t="s">
        <v>16</v>
      </c>
      <c r="C8" s="78">
        <v>3</v>
      </c>
      <c r="D8" s="158">
        <f>+C8*C9</f>
        <v>6</v>
      </c>
    </row>
    <row r="9" spans="1:13" x14ac:dyDescent="0.15">
      <c r="A9" s="15">
        <v>6</v>
      </c>
      <c r="B9" s="16" t="s">
        <v>17</v>
      </c>
      <c r="C9" s="78">
        <v>2</v>
      </c>
      <c r="D9" s="158"/>
    </row>
    <row r="10" spans="1:13" x14ac:dyDescent="0.15">
      <c r="A10" s="15">
        <v>7</v>
      </c>
      <c r="B10" s="16" t="s">
        <v>19</v>
      </c>
      <c r="C10" s="17">
        <v>30</v>
      </c>
      <c r="D10" s="17">
        <f>+C10</f>
        <v>30</v>
      </c>
    </row>
    <row r="11" spans="1:13" x14ac:dyDescent="0.15">
      <c r="A11" s="15">
        <v>8</v>
      </c>
      <c r="B11" s="16" t="s">
        <v>20</v>
      </c>
      <c r="C11" s="18">
        <v>40</v>
      </c>
      <c r="D11" s="18">
        <f>+C11</f>
        <v>40</v>
      </c>
      <c r="J11" s="56"/>
    </row>
    <row r="12" spans="1:13" x14ac:dyDescent="0.15">
      <c r="A12" s="15">
        <v>9</v>
      </c>
      <c r="B12" s="16" t="s">
        <v>21</v>
      </c>
      <c r="C12" s="23" t="e">
        <f>+#REF!</f>
        <v>#REF!</v>
      </c>
      <c r="D12" s="159" t="e">
        <f>+C12*C13</f>
        <v>#REF!</v>
      </c>
    </row>
    <row r="13" spans="1:13" x14ac:dyDescent="0.15">
      <c r="A13" s="15">
        <v>10</v>
      </c>
      <c r="B13" s="16" t="s">
        <v>33</v>
      </c>
      <c r="C13" s="79" t="e">
        <f>+#REF!</f>
        <v>#REF!</v>
      </c>
      <c r="D13" s="159"/>
    </row>
    <row r="14" spans="1:13" x14ac:dyDescent="0.15">
      <c r="A14" s="15">
        <v>11</v>
      </c>
      <c r="B14" s="16" t="s">
        <v>23</v>
      </c>
      <c r="C14" s="80">
        <v>14</v>
      </c>
      <c r="D14" s="160" t="e">
        <f>+C14*C15</f>
        <v>#REF!</v>
      </c>
    </row>
    <row r="15" spans="1:13" x14ac:dyDescent="0.15">
      <c r="A15" s="15">
        <v>12</v>
      </c>
      <c r="B15" s="16" t="s">
        <v>24</v>
      </c>
      <c r="C15" s="80" t="e">
        <f>+#REF!</f>
        <v>#REF!</v>
      </c>
      <c r="D15" s="160"/>
    </row>
    <row r="16" spans="1:13" x14ac:dyDescent="0.15">
      <c r="A16" s="19">
        <v>13</v>
      </c>
      <c r="B16" s="155" t="s">
        <v>25</v>
      </c>
      <c r="C16" s="155"/>
      <c r="D16" s="19" t="e">
        <f>SUM(D4:D15)</f>
        <v>#REF!</v>
      </c>
    </row>
    <row r="18" spans="10:10" ht="18.5" customHeight="1" x14ac:dyDescent="0.15">
      <c r="J18" s="56" t="e">
        <f>3000-#REF!</f>
        <v>#REF!</v>
      </c>
    </row>
    <row r="55" spans="1:1" x14ac:dyDescent="0.15">
      <c r="A55" s="22">
        <v>85</v>
      </c>
    </row>
    <row r="56" spans="1:1" x14ac:dyDescent="0.15">
      <c r="A56" s="22">
        <v>86</v>
      </c>
    </row>
  </sheetData>
  <mergeCells count="7">
    <mergeCell ref="B16:C16"/>
    <mergeCell ref="A1:M1"/>
    <mergeCell ref="D4:D5"/>
    <mergeCell ref="D6:D7"/>
    <mergeCell ref="D8:D9"/>
    <mergeCell ref="D12:D13"/>
    <mergeCell ref="D14:D15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2"/>
  <sheetViews>
    <sheetView zoomScale="150" zoomScaleNormal="150" zoomScalePageLayoutView="150" workbookViewId="0">
      <pane ySplit="2" topLeftCell="A129" activePane="bottomLeft" state="frozen"/>
      <selection pane="bottomLeft" activeCell="E82" sqref="E82"/>
    </sheetView>
  </sheetViews>
  <sheetFormatPr baseColWidth="10" defaultColWidth="9" defaultRowHeight="18" x14ac:dyDescent="0.2"/>
  <cols>
    <col min="1" max="1" width="6.5" style="24" bestFit="1" customWidth="1"/>
    <col min="2" max="2" width="25.1640625" style="57" bestFit="1" customWidth="1"/>
    <col min="3" max="3" width="35.83203125" style="24" customWidth="1"/>
    <col min="4" max="4" width="33" style="57" customWidth="1"/>
    <col min="5" max="5" width="13.5" style="57" customWidth="1"/>
    <col min="6" max="16384" width="9" style="57"/>
  </cols>
  <sheetData>
    <row r="1" spans="1:5" ht="31.25" customHeight="1" x14ac:dyDescent="0.2">
      <c r="A1" s="161" t="s">
        <v>123</v>
      </c>
      <c r="B1" s="162"/>
      <c r="C1" s="162"/>
      <c r="D1" s="162"/>
      <c r="E1" s="162"/>
    </row>
    <row r="2" spans="1:5" ht="54" x14ac:dyDescent="0.2">
      <c r="A2" s="82" t="s">
        <v>0</v>
      </c>
      <c r="B2" s="102" t="s">
        <v>38</v>
      </c>
      <c r="C2" s="102" t="s">
        <v>142</v>
      </c>
      <c r="D2" s="102" t="s">
        <v>108</v>
      </c>
      <c r="E2" s="102" t="s">
        <v>43</v>
      </c>
    </row>
    <row r="3" spans="1:5" x14ac:dyDescent="0.2">
      <c r="A3" s="119">
        <v>1</v>
      </c>
      <c r="B3" s="123" t="s">
        <v>143</v>
      </c>
      <c r="C3" s="119"/>
      <c r="D3" s="103">
        <v>2</v>
      </c>
      <c r="E3" s="104"/>
    </row>
    <row r="4" spans="1:5" x14ac:dyDescent="0.2">
      <c r="A4" s="119">
        <f>A3+1</f>
        <v>2</v>
      </c>
      <c r="B4" s="123" t="s">
        <v>144</v>
      </c>
      <c r="C4" s="119"/>
      <c r="D4" s="103">
        <v>2</v>
      </c>
      <c r="E4" s="104"/>
    </row>
    <row r="5" spans="1:5" x14ac:dyDescent="0.2">
      <c r="A5" s="119">
        <f t="shared" ref="A5:A68" si="0">A4+1</f>
        <v>3</v>
      </c>
      <c r="B5" s="123" t="s">
        <v>145</v>
      </c>
      <c r="C5" s="119"/>
      <c r="D5" s="103">
        <v>2</v>
      </c>
      <c r="E5" s="104"/>
    </row>
    <row r="6" spans="1:5" ht="18" customHeight="1" x14ac:dyDescent="0.2">
      <c r="A6" s="119">
        <f t="shared" si="0"/>
        <v>4</v>
      </c>
      <c r="B6" s="123" t="s">
        <v>146</v>
      </c>
      <c r="C6" s="119"/>
      <c r="D6" s="103">
        <v>2</v>
      </c>
      <c r="E6" s="104"/>
    </row>
    <row r="7" spans="1:5" x14ac:dyDescent="0.2">
      <c r="A7" s="119">
        <f t="shared" si="0"/>
        <v>5</v>
      </c>
      <c r="B7" s="123" t="s">
        <v>147</v>
      </c>
      <c r="C7" s="119"/>
      <c r="D7" s="103">
        <v>2</v>
      </c>
      <c r="E7" s="104"/>
    </row>
    <row r="8" spans="1:5" x14ac:dyDescent="0.2">
      <c r="A8" s="119">
        <f t="shared" si="0"/>
        <v>6</v>
      </c>
      <c r="B8" s="123" t="s">
        <v>148</v>
      </c>
      <c r="C8" s="119"/>
      <c r="D8" s="103">
        <v>2</v>
      </c>
      <c r="E8" s="104"/>
    </row>
    <row r="9" spans="1:5" x14ac:dyDescent="0.2">
      <c r="A9" s="119">
        <f t="shared" si="0"/>
        <v>7</v>
      </c>
      <c r="B9" s="123" t="s">
        <v>149</v>
      </c>
      <c r="C9" s="119"/>
      <c r="D9" s="103">
        <v>2</v>
      </c>
      <c r="E9" s="104"/>
    </row>
    <row r="10" spans="1:5" x14ac:dyDescent="0.2">
      <c r="A10" s="119">
        <f t="shared" si="0"/>
        <v>8</v>
      </c>
      <c r="B10" s="123" t="s">
        <v>150</v>
      </c>
      <c r="C10" s="119"/>
      <c r="D10" s="103">
        <v>2</v>
      </c>
      <c r="E10" s="104"/>
    </row>
    <row r="11" spans="1:5" x14ac:dyDescent="0.2">
      <c r="A11" s="119">
        <f t="shared" si="0"/>
        <v>9</v>
      </c>
      <c r="B11" s="123" t="s">
        <v>151</v>
      </c>
      <c r="C11" s="119"/>
      <c r="D11" s="103">
        <v>2</v>
      </c>
      <c r="E11" s="104"/>
    </row>
    <row r="12" spans="1:5" x14ac:dyDescent="0.2">
      <c r="A12" s="119">
        <f t="shared" si="0"/>
        <v>10</v>
      </c>
      <c r="B12" s="123" t="s">
        <v>152</v>
      </c>
      <c r="C12" s="119" t="s">
        <v>39</v>
      </c>
      <c r="D12" s="103">
        <v>2</v>
      </c>
      <c r="E12" s="104"/>
    </row>
    <row r="13" spans="1:5" x14ac:dyDescent="0.2">
      <c r="A13" s="119">
        <f t="shared" si="0"/>
        <v>11</v>
      </c>
      <c r="B13" s="123" t="s">
        <v>153</v>
      </c>
      <c r="C13" s="119" t="s">
        <v>40</v>
      </c>
      <c r="D13" s="103">
        <v>2</v>
      </c>
      <c r="E13" s="104"/>
    </row>
    <row r="14" spans="1:5" x14ac:dyDescent="0.2">
      <c r="A14" s="119">
        <f t="shared" si="0"/>
        <v>12</v>
      </c>
      <c r="B14" s="123" t="s">
        <v>205</v>
      </c>
      <c r="C14" s="119" t="s">
        <v>40</v>
      </c>
      <c r="D14" s="103">
        <v>4</v>
      </c>
      <c r="E14" s="104"/>
    </row>
    <row r="15" spans="1:5" x14ac:dyDescent="0.2">
      <c r="A15" s="119">
        <f t="shared" si="0"/>
        <v>13</v>
      </c>
      <c r="B15" s="123" t="s">
        <v>206</v>
      </c>
      <c r="C15" s="119" t="s">
        <v>40</v>
      </c>
      <c r="D15" s="103">
        <v>4</v>
      </c>
      <c r="E15" s="104"/>
    </row>
    <row r="16" spans="1:5" x14ac:dyDescent="0.2">
      <c r="A16" s="119">
        <f t="shared" si="0"/>
        <v>14</v>
      </c>
      <c r="B16" s="123" t="s">
        <v>207</v>
      </c>
      <c r="C16" s="119" t="s">
        <v>40</v>
      </c>
      <c r="D16" s="103">
        <v>4</v>
      </c>
      <c r="E16" s="104"/>
    </row>
    <row r="17" spans="1:5" x14ac:dyDescent="0.2">
      <c r="A17" s="119">
        <f t="shared" si="0"/>
        <v>15</v>
      </c>
      <c r="B17" s="123" t="s">
        <v>208</v>
      </c>
      <c r="C17" s="119" t="s">
        <v>40</v>
      </c>
      <c r="D17" s="103">
        <v>4</v>
      </c>
      <c r="E17" s="104"/>
    </row>
    <row r="18" spans="1:5" x14ac:dyDescent="0.2">
      <c r="A18" s="119">
        <f t="shared" si="0"/>
        <v>16</v>
      </c>
      <c r="B18" s="123" t="s">
        <v>209</v>
      </c>
      <c r="C18" s="119"/>
      <c r="D18" s="103">
        <v>4</v>
      </c>
      <c r="E18" s="104"/>
    </row>
    <row r="19" spans="1:5" x14ac:dyDescent="0.2">
      <c r="A19" s="119">
        <f t="shared" si="0"/>
        <v>17</v>
      </c>
      <c r="B19" s="123" t="s">
        <v>210</v>
      </c>
      <c r="C19" s="119"/>
      <c r="D19" s="103">
        <v>4</v>
      </c>
      <c r="E19" s="104"/>
    </row>
    <row r="20" spans="1:5" x14ac:dyDescent="0.2">
      <c r="A20" s="119">
        <f t="shared" si="0"/>
        <v>18</v>
      </c>
      <c r="B20" s="123" t="s">
        <v>211</v>
      </c>
      <c r="C20" s="119"/>
      <c r="D20" s="103">
        <v>4</v>
      </c>
      <c r="E20" s="104"/>
    </row>
    <row r="21" spans="1:5" x14ac:dyDescent="0.2">
      <c r="A21" s="119">
        <f t="shared" si="0"/>
        <v>19</v>
      </c>
      <c r="B21" s="123" t="s">
        <v>212</v>
      </c>
      <c r="C21" s="119"/>
      <c r="D21" s="103">
        <v>4</v>
      </c>
      <c r="E21" s="104"/>
    </row>
    <row r="22" spans="1:5" x14ac:dyDescent="0.2">
      <c r="A22" s="119">
        <f t="shared" si="0"/>
        <v>20</v>
      </c>
      <c r="B22" s="123" t="s">
        <v>213</v>
      </c>
      <c r="C22" s="119"/>
      <c r="D22" s="103">
        <v>4</v>
      </c>
      <c r="E22" s="104"/>
    </row>
    <row r="23" spans="1:5" x14ac:dyDescent="0.2">
      <c r="A23" s="119">
        <f t="shared" si="0"/>
        <v>21</v>
      </c>
      <c r="B23" s="123" t="s">
        <v>214</v>
      </c>
      <c r="C23" s="119"/>
      <c r="D23" s="103">
        <v>4</v>
      </c>
      <c r="E23" s="104"/>
    </row>
    <row r="24" spans="1:5" x14ac:dyDescent="0.2">
      <c r="A24" s="119">
        <f t="shared" si="0"/>
        <v>22</v>
      </c>
      <c r="B24" s="123" t="s">
        <v>215</v>
      </c>
      <c r="C24" s="119"/>
      <c r="D24" s="103">
        <v>4</v>
      </c>
      <c r="E24" s="104"/>
    </row>
    <row r="25" spans="1:5" x14ac:dyDescent="0.2">
      <c r="A25" s="119">
        <f t="shared" si="0"/>
        <v>23</v>
      </c>
      <c r="B25" s="123" t="s">
        <v>216</v>
      </c>
      <c r="C25" s="119"/>
      <c r="D25" s="103">
        <v>4</v>
      </c>
      <c r="E25" s="104"/>
    </row>
    <row r="26" spans="1:5" x14ac:dyDescent="0.2">
      <c r="A26" s="119">
        <f t="shared" si="0"/>
        <v>24</v>
      </c>
      <c r="B26" s="123" t="s">
        <v>217</v>
      </c>
      <c r="C26" s="119"/>
      <c r="D26" s="103">
        <v>4</v>
      </c>
      <c r="E26" s="104"/>
    </row>
    <row r="27" spans="1:5" x14ac:dyDescent="0.2">
      <c r="A27" s="119">
        <f t="shared" si="0"/>
        <v>25</v>
      </c>
      <c r="B27" s="123" t="s">
        <v>218</v>
      </c>
      <c r="C27" s="119" t="s">
        <v>40</v>
      </c>
      <c r="D27" s="103">
        <v>4</v>
      </c>
      <c r="E27" s="104"/>
    </row>
    <row r="28" spans="1:5" x14ac:dyDescent="0.2">
      <c r="A28" s="119">
        <f t="shared" si="0"/>
        <v>26</v>
      </c>
      <c r="B28" s="123" t="s">
        <v>219</v>
      </c>
      <c r="C28" s="119"/>
      <c r="D28" s="103">
        <v>4</v>
      </c>
      <c r="E28" s="104"/>
    </row>
    <row r="29" spans="1:5" x14ac:dyDescent="0.2">
      <c r="A29" s="119">
        <f t="shared" si="0"/>
        <v>27</v>
      </c>
      <c r="B29" s="123" t="s">
        <v>220</v>
      </c>
      <c r="C29" s="119"/>
      <c r="D29" s="103">
        <v>4</v>
      </c>
      <c r="E29" s="104"/>
    </row>
    <row r="30" spans="1:5" x14ac:dyDescent="0.2">
      <c r="A30" s="119">
        <f t="shared" si="0"/>
        <v>28</v>
      </c>
      <c r="B30" s="123" t="s">
        <v>221</v>
      </c>
      <c r="C30" s="119"/>
      <c r="D30" s="103">
        <v>4</v>
      </c>
      <c r="E30" s="104"/>
    </row>
    <row r="31" spans="1:5" x14ac:dyDescent="0.2">
      <c r="A31" s="119">
        <f t="shared" si="0"/>
        <v>29</v>
      </c>
      <c r="B31" s="123" t="s">
        <v>222</v>
      </c>
      <c r="C31" s="119"/>
      <c r="D31" s="103">
        <v>4</v>
      </c>
      <c r="E31" s="104"/>
    </row>
    <row r="32" spans="1:5" x14ac:dyDescent="0.2">
      <c r="A32" s="119">
        <f>A31+1</f>
        <v>30</v>
      </c>
      <c r="B32" s="123" t="s">
        <v>223</v>
      </c>
      <c r="C32" s="119"/>
      <c r="D32" s="103">
        <v>4</v>
      </c>
      <c r="E32" s="104"/>
    </row>
    <row r="33" spans="1:5" x14ac:dyDescent="0.2">
      <c r="A33" s="119">
        <f t="shared" si="0"/>
        <v>31</v>
      </c>
      <c r="B33" s="123" t="s">
        <v>224</v>
      </c>
      <c r="C33" s="119"/>
      <c r="D33" s="103">
        <v>4</v>
      </c>
      <c r="E33" s="104"/>
    </row>
    <row r="34" spans="1:5" x14ac:dyDescent="0.2">
      <c r="A34" s="119">
        <f t="shared" si="0"/>
        <v>32</v>
      </c>
      <c r="B34" s="123" t="s">
        <v>225</v>
      </c>
      <c r="C34" s="119"/>
      <c r="D34" s="103">
        <v>4</v>
      </c>
      <c r="E34" s="104"/>
    </row>
    <row r="35" spans="1:5" x14ac:dyDescent="0.2">
      <c r="A35" s="119">
        <f t="shared" si="0"/>
        <v>33</v>
      </c>
      <c r="B35" s="123" t="s">
        <v>226</v>
      </c>
      <c r="C35" s="119"/>
      <c r="D35" s="103">
        <v>4</v>
      </c>
      <c r="E35" s="104"/>
    </row>
    <row r="36" spans="1:5" x14ac:dyDescent="0.2">
      <c r="A36" s="119">
        <f t="shared" si="0"/>
        <v>34</v>
      </c>
      <c r="B36" s="123" t="s">
        <v>227</v>
      </c>
      <c r="C36" s="119"/>
      <c r="D36" s="103">
        <v>4</v>
      </c>
      <c r="E36" s="104"/>
    </row>
    <row r="37" spans="1:5" x14ac:dyDescent="0.2">
      <c r="A37" s="119">
        <f t="shared" si="0"/>
        <v>35</v>
      </c>
      <c r="B37" s="123" t="s">
        <v>228</v>
      </c>
      <c r="C37" s="119"/>
      <c r="D37" s="103">
        <v>4</v>
      </c>
      <c r="E37" s="104"/>
    </row>
    <row r="38" spans="1:5" x14ac:dyDescent="0.2">
      <c r="A38" s="119">
        <f t="shared" si="0"/>
        <v>36</v>
      </c>
      <c r="B38" s="123" t="s">
        <v>229</v>
      </c>
      <c r="C38" s="119"/>
      <c r="D38" s="103">
        <v>4</v>
      </c>
      <c r="E38" s="104"/>
    </row>
    <row r="39" spans="1:5" x14ac:dyDescent="0.2">
      <c r="A39" s="119">
        <f t="shared" si="0"/>
        <v>37</v>
      </c>
      <c r="B39" s="123" t="s">
        <v>230</v>
      </c>
      <c r="C39" s="119"/>
      <c r="D39" s="103">
        <v>4</v>
      </c>
      <c r="E39" s="104"/>
    </row>
    <row r="40" spans="1:5" x14ac:dyDescent="0.2">
      <c r="A40" s="119">
        <f t="shared" si="0"/>
        <v>38</v>
      </c>
      <c r="B40" s="123" t="s">
        <v>231</v>
      </c>
      <c r="C40" s="119"/>
      <c r="D40" s="103">
        <v>4</v>
      </c>
      <c r="E40" s="104"/>
    </row>
    <row r="41" spans="1:5" x14ac:dyDescent="0.2">
      <c r="A41" s="119">
        <f t="shared" si="0"/>
        <v>39</v>
      </c>
      <c r="B41" s="123" t="s">
        <v>232</v>
      </c>
      <c r="C41" s="119" t="s">
        <v>39</v>
      </c>
      <c r="D41" s="103">
        <v>4</v>
      </c>
      <c r="E41" s="104"/>
    </row>
    <row r="42" spans="1:5" x14ac:dyDescent="0.2">
      <c r="A42" s="119">
        <f t="shared" si="0"/>
        <v>40</v>
      </c>
      <c r="B42" s="123" t="s">
        <v>233</v>
      </c>
      <c r="C42" s="119" t="s">
        <v>40</v>
      </c>
      <c r="D42" s="103">
        <v>4</v>
      </c>
      <c r="E42" s="104"/>
    </row>
    <row r="43" spans="1:5" x14ac:dyDescent="0.2">
      <c r="A43" s="119">
        <f t="shared" si="0"/>
        <v>41</v>
      </c>
      <c r="B43" s="123" t="s">
        <v>234</v>
      </c>
      <c r="C43" s="119" t="s">
        <v>40</v>
      </c>
      <c r="D43" s="103">
        <v>4</v>
      </c>
      <c r="E43" s="104"/>
    </row>
    <row r="44" spans="1:5" x14ac:dyDescent="0.2">
      <c r="A44" s="119">
        <f t="shared" si="0"/>
        <v>42</v>
      </c>
      <c r="B44" s="123" t="s">
        <v>235</v>
      </c>
      <c r="C44" s="119" t="s">
        <v>40</v>
      </c>
      <c r="D44" s="103">
        <v>4</v>
      </c>
      <c r="E44" s="104"/>
    </row>
    <row r="45" spans="1:5" x14ac:dyDescent="0.2">
      <c r="A45" s="119">
        <f t="shared" si="0"/>
        <v>43</v>
      </c>
      <c r="B45" s="123" t="s">
        <v>236</v>
      </c>
      <c r="C45" s="119" t="s">
        <v>40</v>
      </c>
      <c r="D45" s="103">
        <v>4</v>
      </c>
      <c r="E45" s="104"/>
    </row>
    <row r="46" spans="1:5" x14ac:dyDescent="0.2">
      <c r="A46" s="119">
        <f t="shared" si="0"/>
        <v>44</v>
      </c>
      <c r="B46" s="123" t="s">
        <v>237</v>
      </c>
      <c r="C46" s="119" t="s">
        <v>40</v>
      </c>
      <c r="D46" s="103">
        <v>4</v>
      </c>
      <c r="E46" s="104"/>
    </row>
    <row r="47" spans="1:5" x14ac:dyDescent="0.2">
      <c r="A47" s="119">
        <f>A46+1</f>
        <v>45</v>
      </c>
      <c r="B47" s="123" t="s">
        <v>238</v>
      </c>
      <c r="C47" s="119"/>
      <c r="D47" s="103">
        <v>4</v>
      </c>
      <c r="E47" s="104"/>
    </row>
    <row r="48" spans="1:5" x14ac:dyDescent="0.2">
      <c r="A48" s="119">
        <f t="shared" si="0"/>
        <v>46</v>
      </c>
      <c r="B48" s="125" t="s">
        <v>239</v>
      </c>
      <c r="C48" s="86"/>
      <c r="D48" s="103">
        <v>4</v>
      </c>
      <c r="E48" s="126"/>
    </row>
    <row r="49" spans="1:5" x14ac:dyDescent="0.2">
      <c r="A49" s="119">
        <f t="shared" si="0"/>
        <v>47</v>
      </c>
      <c r="B49" s="125" t="s">
        <v>240</v>
      </c>
      <c r="C49" s="86"/>
      <c r="D49" s="103">
        <v>4</v>
      </c>
      <c r="E49" s="126"/>
    </row>
    <row r="50" spans="1:5" x14ac:dyDescent="0.2">
      <c r="A50" s="119">
        <f t="shared" si="0"/>
        <v>48</v>
      </c>
      <c r="B50" s="125" t="s">
        <v>241</v>
      </c>
      <c r="C50" s="86"/>
      <c r="D50" s="103">
        <v>4</v>
      </c>
      <c r="E50" s="126"/>
    </row>
    <row r="51" spans="1:5" x14ac:dyDescent="0.2">
      <c r="A51" s="119">
        <f t="shared" si="0"/>
        <v>49</v>
      </c>
      <c r="B51" s="125" t="s">
        <v>242</v>
      </c>
      <c r="C51" s="86"/>
      <c r="D51" s="103">
        <v>4</v>
      </c>
      <c r="E51" s="126"/>
    </row>
    <row r="52" spans="1:5" x14ac:dyDescent="0.2">
      <c r="A52" s="119">
        <f t="shared" si="0"/>
        <v>50</v>
      </c>
      <c r="B52" s="125" t="s">
        <v>243</v>
      </c>
      <c r="C52" s="86"/>
      <c r="D52" s="103">
        <v>4</v>
      </c>
      <c r="E52" s="126"/>
    </row>
    <row r="53" spans="1:5" x14ac:dyDescent="0.2">
      <c r="A53" s="119">
        <f t="shared" si="0"/>
        <v>51</v>
      </c>
      <c r="B53" s="125" t="s">
        <v>244</v>
      </c>
      <c r="C53" s="86"/>
      <c r="D53" s="103">
        <v>4</v>
      </c>
      <c r="E53" s="126"/>
    </row>
    <row r="54" spans="1:5" x14ac:dyDescent="0.2">
      <c r="A54" s="119">
        <f t="shared" si="0"/>
        <v>52</v>
      </c>
      <c r="B54" s="125" t="s">
        <v>245</v>
      </c>
      <c r="C54" s="86"/>
      <c r="D54" s="103">
        <v>4</v>
      </c>
      <c r="E54" s="126"/>
    </row>
    <row r="55" spans="1:5" x14ac:dyDescent="0.2">
      <c r="A55" s="119">
        <f t="shared" si="0"/>
        <v>53</v>
      </c>
      <c r="B55" s="125" t="s">
        <v>246</v>
      </c>
      <c r="C55" s="86"/>
      <c r="D55" s="103">
        <v>4</v>
      </c>
      <c r="E55" s="126"/>
    </row>
    <row r="56" spans="1:5" x14ac:dyDescent="0.2">
      <c r="A56" s="119">
        <f t="shared" si="0"/>
        <v>54</v>
      </c>
      <c r="B56" s="125" t="s">
        <v>247</v>
      </c>
      <c r="C56" s="86"/>
      <c r="D56" s="103">
        <v>4</v>
      </c>
      <c r="E56" s="126"/>
    </row>
    <row r="57" spans="1:5" x14ac:dyDescent="0.2">
      <c r="A57" s="119">
        <f t="shared" si="0"/>
        <v>55</v>
      </c>
      <c r="B57" s="125" t="s">
        <v>248</v>
      </c>
      <c r="C57" s="86" t="s">
        <v>40</v>
      </c>
      <c r="D57" s="103">
        <v>4</v>
      </c>
      <c r="E57" s="126"/>
    </row>
    <row r="58" spans="1:5" x14ac:dyDescent="0.2">
      <c r="A58" s="119">
        <f t="shared" si="0"/>
        <v>56</v>
      </c>
      <c r="B58" s="125" t="s">
        <v>249</v>
      </c>
      <c r="C58" s="86"/>
      <c r="D58" s="103">
        <v>4</v>
      </c>
      <c r="E58" s="126"/>
    </row>
    <row r="59" spans="1:5" x14ac:dyDescent="0.2">
      <c r="A59" s="119">
        <f t="shared" si="0"/>
        <v>57</v>
      </c>
      <c r="B59" s="125" t="s">
        <v>250</v>
      </c>
      <c r="C59" s="86"/>
      <c r="D59" s="103">
        <v>4</v>
      </c>
      <c r="E59" s="126"/>
    </row>
    <row r="60" spans="1:5" x14ac:dyDescent="0.2">
      <c r="A60" s="119">
        <f t="shared" si="0"/>
        <v>58</v>
      </c>
      <c r="B60" s="125" t="s">
        <v>251</v>
      </c>
      <c r="C60" s="86" t="s">
        <v>39</v>
      </c>
      <c r="D60" s="103">
        <v>4</v>
      </c>
      <c r="E60" s="126"/>
    </row>
    <row r="61" spans="1:5" x14ac:dyDescent="0.2">
      <c r="A61" s="119">
        <f t="shared" si="0"/>
        <v>59</v>
      </c>
      <c r="B61" s="125" t="s">
        <v>252</v>
      </c>
      <c r="C61" s="86" t="s">
        <v>40</v>
      </c>
      <c r="D61" s="103">
        <v>4</v>
      </c>
      <c r="E61" s="126"/>
    </row>
    <row r="62" spans="1:5" x14ac:dyDescent="0.2">
      <c r="A62" s="119">
        <f t="shared" si="0"/>
        <v>60</v>
      </c>
      <c r="B62" s="125" t="s">
        <v>253</v>
      </c>
      <c r="C62" s="86" t="s">
        <v>40</v>
      </c>
      <c r="D62" s="103">
        <v>4</v>
      </c>
      <c r="E62" s="126"/>
    </row>
    <row r="63" spans="1:5" x14ac:dyDescent="0.2">
      <c r="A63" s="119">
        <f t="shared" si="0"/>
        <v>61</v>
      </c>
      <c r="B63" s="125" t="s">
        <v>254</v>
      </c>
      <c r="C63" s="86" t="s">
        <v>40</v>
      </c>
      <c r="D63" s="103">
        <v>4</v>
      </c>
      <c r="E63" s="126"/>
    </row>
    <row r="64" spans="1:5" x14ac:dyDescent="0.2">
      <c r="A64" s="119">
        <f>A63+1</f>
        <v>62</v>
      </c>
      <c r="B64" s="125" t="s">
        <v>255</v>
      </c>
      <c r="C64" s="86" t="s">
        <v>40</v>
      </c>
      <c r="D64" s="103">
        <v>4</v>
      </c>
      <c r="E64" s="126"/>
    </row>
    <row r="65" spans="1:5" x14ac:dyDescent="0.2">
      <c r="A65" s="119">
        <f t="shared" si="0"/>
        <v>63</v>
      </c>
      <c r="B65" s="125" t="s">
        <v>256</v>
      </c>
      <c r="C65" s="86" t="s">
        <v>40</v>
      </c>
      <c r="D65" s="103">
        <v>4</v>
      </c>
      <c r="E65" s="126"/>
    </row>
    <row r="66" spans="1:5" x14ac:dyDescent="0.2">
      <c r="A66" s="119">
        <f t="shared" si="0"/>
        <v>64</v>
      </c>
      <c r="B66" s="125" t="s">
        <v>257</v>
      </c>
      <c r="C66" s="86" t="s">
        <v>40</v>
      </c>
      <c r="D66" s="103">
        <v>4</v>
      </c>
      <c r="E66" s="126"/>
    </row>
    <row r="67" spans="1:5" x14ac:dyDescent="0.2">
      <c r="A67" s="119">
        <f t="shared" si="0"/>
        <v>65</v>
      </c>
      <c r="B67" s="125" t="s">
        <v>258</v>
      </c>
      <c r="C67" s="86"/>
      <c r="D67" s="103">
        <v>4</v>
      </c>
      <c r="E67" s="126"/>
    </row>
    <row r="68" spans="1:5" x14ac:dyDescent="0.2">
      <c r="A68" s="119">
        <f t="shared" si="0"/>
        <v>66</v>
      </c>
      <c r="B68" s="125" t="s">
        <v>259</v>
      </c>
      <c r="C68" s="86" t="s">
        <v>40</v>
      </c>
      <c r="D68" s="103">
        <v>4</v>
      </c>
      <c r="E68" s="126"/>
    </row>
    <row r="69" spans="1:5" x14ac:dyDescent="0.2">
      <c r="A69" s="119">
        <f t="shared" ref="A69:A81" si="1">A68+1</f>
        <v>67</v>
      </c>
      <c r="B69" s="125" t="s">
        <v>260</v>
      </c>
      <c r="C69" s="86" t="s">
        <v>40</v>
      </c>
      <c r="D69" s="103">
        <v>4</v>
      </c>
      <c r="E69" s="126"/>
    </row>
    <row r="70" spans="1:5" x14ac:dyDescent="0.2">
      <c r="A70" s="119">
        <f t="shared" si="1"/>
        <v>68</v>
      </c>
      <c r="B70" s="125" t="s">
        <v>261</v>
      </c>
      <c r="C70" s="86" t="s">
        <v>40</v>
      </c>
      <c r="D70" s="103">
        <v>4</v>
      </c>
      <c r="E70" s="126"/>
    </row>
    <row r="71" spans="1:5" x14ac:dyDescent="0.2">
      <c r="A71" s="119">
        <f t="shared" si="1"/>
        <v>69</v>
      </c>
      <c r="B71" s="125" t="s">
        <v>262</v>
      </c>
      <c r="C71" s="86" t="s">
        <v>40</v>
      </c>
      <c r="D71" s="103">
        <v>4</v>
      </c>
      <c r="E71" s="126"/>
    </row>
    <row r="72" spans="1:5" x14ac:dyDescent="0.2">
      <c r="A72" s="119">
        <f t="shared" si="1"/>
        <v>70</v>
      </c>
      <c r="B72" s="125" t="s">
        <v>263</v>
      </c>
      <c r="C72" s="86" t="s">
        <v>40</v>
      </c>
      <c r="D72" s="103">
        <v>4</v>
      </c>
      <c r="E72" s="126"/>
    </row>
    <row r="73" spans="1:5" x14ac:dyDescent="0.2">
      <c r="A73" s="119">
        <f t="shared" si="1"/>
        <v>71</v>
      </c>
      <c r="B73" s="125" t="s">
        <v>264</v>
      </c>
      <c r="C73" s="86"/>
      <c r="D73" s="103">
        <v>4</v>
      </c>
      <c r="E73" s="126"/>
    </row>
    <row r="74" spans="1:5" x14ac:dyDescent="0.2">
      <c r="A74" s="119">
        <f t="shared" si="1"/>
        <v>72</v>
      </c>
      <c r="B74" s="125" t="s">
        <v>265</v>
      </c>
      <c r="C74" s="86"/>
      <c r="D74" s="103">
        <v>4</v>
      </c>
      <c r="E74" s="126"/>
    </row>
    <row r="75" spans="1:5" x14ac:dyDescent="0.2">
      <c r="A75" s="119">
        <f t="shared" si="1"/>
        <v>73</v>
      </c>
      <c r="B75" s="125" t="s">
        <v>266</v>
      </c>
      <c r="C75" s="86"/>
      <c r="D75" s="103">
        <v>4</v>
      </c>
      <c r="E75" s="126"/>
    </row>
    <row r="76" spans="1:5" x14ac:dyDescent="0.2">
      <c r="A76" s="119">
        <f t="shared" si="1"/>
        <v>74</v>
      </c>
      <c r="B76" s="125" t="s">
        <v>267</v>
      </c>
      <c r="C76" s="86"/>
      <c r="D76" s="103">
        <v>4</v>
      </c>
      <c r="E76" s="126"/>
    </row>
    <row r="77" spans="1:5" x14ac:dyDescent="0.2">
      <c r="A77" s="119">
        <f t="shared" si="1"/>
        <v>75</v>
      </c>
      <c r="B77" s="125" t="s">
        <v>268</v>
      </c>
      <c r="C77" s="86" t="s">
        <v>40</v>
      </c>
      <c r="D77" s="103">
        <v>4</v>
      </c>
      <c r="E77" s="126"/>
    </row>
    <row r="78" spans="1:5" x14ac:dyDescent="0.2">
      <c r="A78" s="119">
        <f t="shared" si="1"/>
        <v>76</v>
      </c>
      <c r="B78" s="125" t="s">
        <v>269</v>
      </c>
      <c r="C78" s="86" t="s">
        <v>40</v>
      </c>
      <c r="D78" s="103">
        <v>4</v>
      </c>
      <c r="E78" s="126"/>
    </row>
    <row r="79" spans="1:5" x14ac:dyDescent="0.2">
      <c r="A79" s="119">
        <f t="shared" si="1"/>
        <v>77</v>
      </c>
      <c r="B79" s="125" t="s">
        <v>270</v>
      </c>
      <c r="C79" s="86"/>
      <c r="D79" s="103">
        <v>4</v>
      </c>
      <c r="E79" s="126"/>
    </row>
    <row r="80" spans="1:5" x14ac:dyDescent="0.2">
      <c r="A80" s="119">
        <f t="shared" si="1"/>
        <v>78</v>
      </c>
      <c r="B80" s="125" t="s">
        <v>271</v>
      </c>
      <c r="C80" s="86"/>
      <c r="D80" s="103">
        <v>4</v>
      </c>
      <c r="E80" s="126"/>
    </row>
    <row r="81" spans="1:5" x14ac:dyDescent="0.2">
      <c r="A81" s="119">
        <f t="shared" si="1"/>
        <v>79</v>
      </c>
      <c r="B81" s="125" t="s">
        <v>272</v>
      </c>
      <c r="C81" s="86"/>
      <c r="D81" s="103">
        <v>4</v>
      </c>
      <c r="E81" s="126"/>
    </row>
    <row r="82" spans="1:5" x14ac:dyDescent="0.2">
      <c r="A82" s="119">
        <f>A81+1</f>
        <v>80</v>
      </c>
      <c r="B82" s="125" t="s">
        <v>154</v>
      </c>
      <c r="C82" s="119" t="s">
        <v>41</v>
      </c>
      <c r="D82" s="103">
        <v>6</v>
      </c>
      <c r="E82" s="126"/>
    </row>
    <row r="83" spans="1:5" x14ac:dyDescent="0.2">
      <c r="A83" s="119">
        <f t="shared" ref="A83:A95" si="2">A82+1</f>
        <v>81</v>
      </c>
      <c r="B83" s="125" t="s">
        <v>155</v>
      </c>
      <c r="C83" s="119" t="s">
        <v>41</v>
      </c>
      <c r="D83" s="103">
        <v>6</v>
      </c>
      <c r="E83" s="126"/>
    </row>
    <row r="84" spans="1:5" x14ac:dyDescent="0.2">
      <c r="A84" s="119">
        <f t="shared" si="2"/>
        <v>82</v>
      </c>
      <c r="B84" s="125" t="s">
        <v>156</v>
      </c>
      <c r="C84" s="119" t="s">
        <v>41</v>
      </c>
      <c r="D84" s="103">
        <v>6</v>
      </c>
      <c r="E84" s="126"/>
    </row>
    <row r="85" spans="1:5" x14ac:dyDescent="0.2">
      <c r="A85" s="119">
        <f t="shared" si="2"/>
        <v>83</v>
      </c>
      <c r="B85" s="125" t="s">
        <v>157</v>
      </c>
      <c r="C85" s="119" t="s">
        <v>41</v>
      </c>
      <c r="D85" s="103">
        <v>6</v>
      </c>
      <c r="E85" s="126"/>
    </row>
    <row r="86" spans="1:5" x14ac:dyDescent="0.2">
      <c r="A86" s="119">
        <f t="shared" si="2"/>
        <v>84</v>
      </c>
      <c r="B86" s="125" t="s">
        <v>158</v>
      </c>
      <c r="C86" s="119" t="s">
        <v>41</v>
      </c>
      <c r="D86" s="103">
        <v>6</v>
      </c>
      <c r="E86" s="126"/>
    </row>
    <row r="87" spans="1:5" x14ac:dyDescent="0.2">
      <c r="A87" s="119">
        <f t="shared" si="2"/>
        <v>85</v>
      </c>
      <c r="B87" s="125" t="s">
        <v>159</v>
      </c>
      <c r="C87" s="119" t="s">
        <v>41</v>
      </c>
      <c r="D87" s="103">
        <v>6</v>
      </c>
      <c r="E87" s="126"/>
    </row>
    <row r="88" spans="1:5" x14ac:dyDescent="0.2">
      <c r="A88" s="119">
        <f t="shared" si="2"/>
        <v>86</v>
      </c>
      <c r="B88" s="125" t="s">
        <v>160</v>
      </c>
      <c r="C88" s="119" t="s">
        <v>41</v>
      </c>
      <c r="D88" s="103">
        <v>6</v>
      </c>
      <c r="E88" s="126"/>
    </row>
    <row r="89" spans="1:5" x14ac:dyDescent="0.2">
      <c r="A89" s="119">
        <f t="shared" si="2"/>
        <v>87</v>
      </c>
      <c r="B89" s="125" t="s">
        <v>161</v>
      </c>
      <c r="C89" s="119" t="s">
        <v>41</v>
      </c>
      <c r="D89" s="103">
        <v>6</v>
      </c>
      <c r="E89" s="126"/>
    </row>
    <row r="90" spans="1:5" x14ac:dyDescent="0.2">
      <c r="A90" s="119">
        <f t="shared" si="2"/>
        <v>88</v>
      </c>
      <c r="B90" s="125" t="s">
        <v>162</v>
      </c>
      <c r="C90" s="119" t="s">
        <v>41</v>
      </c>
      <c r="D90" s="103">
        <v>6</v>
      </c>
      <c r="E90" s="126"/>
    </row>
    <row r="91" spans="1:5" x14ac:dyDescent="0.2">
      <c r="A91" s="119">
        <f t="shared" si="2"/>
        <v>89</v>
      </c>
      <c r="B91" s="125" t="s">
        <v>163</v>
      </c>
      <c r="C91" s="119" t="s">
        <v>41</v>
      </c>
      <c r="D91" s="103">
        <v>6</v>
      </c>
      <c r="E91" s="126"/>
    </row>
    <row r="92" spans="1:5" x14ac:dyDescent="0.2">
      <c r="A92" s="119">
        <f t="shared" si="2"/>
        <v>90</v>
      </c>
      <c r="B92" s="125" t="s">
        <v>164</v>
      </c>
      <c r="C92" s="119" t="s">
        <v>41</v>
      </c>
      <c r="D92" s="103">
        <v>6</v>
      </c>
      <c r="E92" s="126"/>
    </row>
    <row r="93" spans="1:5" x14ac:dyDescent="0.2">
      <c r="A93" s="119">
        <f t="shared" si="2"/>
        <v>91</v>
      </c>
      <c r="B93" s="125" t="s">
        <v>165</v>
      </c>
      <c r="C93" s="119" t="s">
        <v>41</v>
      </c>
      <c r="D93" s="103">
        <v>6</v>
      </c>
      <c r="E93" s="126"/>
    </row>
    <row r="94" spans="1:5" x14ac:dyDescent="0.2">
      <c r="A94" s="119">
        <f t="shared" si="2"/>
        <v>92</v>
      </c>
      <c r="B94" s="125" t="s">
        <v>166</v>
      </c>
      <c r="C94" s="119" t="s">
        <v>41</v>
      </c>
      <c r="D94" s="103">
        <v>6</v>
      </c>
      <c r="E94" s="126"/>
    </row>
    <row r="95" spans="1:5" x14ac:dyDescent="0.2">
      <c r="A95" s="119">
        <f t="shared" si="2"/>
        <v>93</v>
      </c>
      <c r="B95" s="125" t="s">
        <v>167</v>
      </c>
      <c r="C95" s="119" t="s">
        <v>41</v>
      </c>
      <c r="D95" s="103">
        <v>6</v>
      </c>
      <c r="E95" s="126"/>
    </row>
    <row r="96" spans="1:5" x14ac:dyDescent="0.2">
      <c r="A96" s="119">
        <f>A95+1</f>
        <v>94</v>
      </c>
      <c r="B96" s="125" t="s">
        <v>168</v>
      </c>
      <c r="C96" s="119" t="s">
        <v>41</v>
      </c>
      <c r="D96" s="103">
        <v>6</v>
      </c>
      <c r="E96" s="126"/>
    </row>
    <row r="97" spans="1:5" x14ac:dyDescent="0.2">
      <c r="A97" s="119">
        <f t="shared" ref="A97:A109" si="3">A96+1</f>
        <v>95</v>
      </c>
      <c r="B97" s="125" t="s">
        <v>169</v>
      </c>
      <c r="C97" s="119" t="s">
        <v>41</v>
      </c>
      <c r="D97" s="103">
        <v>6</v>
      </c>
      <c r="E97" s="126"/>
    </row>
    <row r="98" spans="1:5" x14ac:dyDescent="0.2">
      <c r="A98" s="119">
        <f t="shared" si="3"/>
        <v>96</v>
      </c>
      <c r="B98" s="125" t="s">
        <v>170</v>
      </c>
      <c r="C98" s="119" t="s">
        <v>41</v>
      </c>
      <c r="D98" s="103">
        <v>6</v>
      </c>
      <c r="E98" s="126"/>
    </row>
    <row r="99" spans="1:5" x14ac:dyDescent="0.2">
      <c r="A99" s="119">
        <f t="shared" si="3"/>
        <v>97</v>
      </c>
      <c r="B99" s="125" t="s">
        <v>171</v>
      </c>
      <c r="C99" s="119" t="s">
        <v>41</v>
      </c>
      <c r="D99" s="103">
        <v>6</v>
      </c>
      <c r="E99" s="126"/>
    </row>
    <row r="100" spans="1:5" x14ac:dyDescent="0.2">
      <c r="A100" s="119">
        <f t="shared" si="3"/>
        <v>98</v>
      </c>
      <c r="B100" s="125" t="s">
        <v>172</v>
      </c>
      <c r="C100" s="119" t="s">
        <v>41</v>
      </c>
      <c r="D100" s="103">
        <v>6</v>
      </c>
      <c r="E100" s="126"/>
    </row>
    <row r="101" spans="1:5" x14ac:dyDescent="0.2">
      <c r="A101" s="119">
        <f t="shared" si="3"/>
        <v>99</v>
      </c>
      <c r="B101" s="125" t="s">
        <v>173</v>
      </c>
      <c r="C101" s="119" t="s">
        <v>41</v>
      </c>
      <c r="D101" s="103">
        <v>6</v>
      </c>
      <c r="E101" s="126"/>
    </row>
    <row r="102" spans="1:5" x14ac:dyDescent="0.2">
      <c r="A102" s="119">
        <f t="shared" si="3"/>
        <v>100</v>
      </c>
      <c r="B102" s="125" t="s">
        <v>174</v>
      </c>
      <c r="C102" s="119" t="s">
        <v>41</v>
      </c>
      <c r="D102" s="103">
        <v>6</v>
      </c>
      <c r="E102" s="126"/>
    </row>
    <row r="103" spans="1:5" x14ac:dyDescent="0.2">
      <c r="A103" s="119">
        <f t="shared" si="3"/>
        <v>101</v>
      </c>
      <c r="B103" s="125" t="s">
        <v>175</v>
      </c>
      <c r="C103" s="119" t="s">
        <v>41</v>
      </c>
      <c r="D103" s="103">
        <v>6</v>
      </c>
      <c r="E103" s="126"/>
    </row>
    <row r="104" spans="1:5" x14ac:dyDescent="0.2">
      <c r="A104" s="119">
        <f t="shared" si="3"/>
        <v>102</v>
      </c>
      <c r="B104" s="125" t="s">
        <v>176</v>
      </c>
      <c r="C104" s="119" t="s">
        <v>41</v>
      </c>
      <c r="D104" s="103">
        <v>6</v>
      </c>
      <c r="E104" s="126"/>
    </row>
    <row r="105" spans="1:5" x14ac:dyDescent="0.2">
      <c r="A105" s="119">
        <f t="shared" si="3"/>
        <v>103</v>
      </c>
      <c r="B105" s="125" t="s">
        <v>177</v>
      </c>
      <c r="C105" s="119" t="s">
        <v>41</v>
      </c>
      <c r="D105" s="103">
        <v>6</v>
      </c>
      <c r="E105" s="126"/>
    </row>
    <row r="106" spans="1:5" x14ac:dyDescent="0.2">
      <c r="A106" s="119">
        <f t="shared" si="3"/>
        <v>104</v>
      </c>
      <c r="B106" s="125" t="s">
        <v>178</v>
      </c>
      <c r="C106" s="119" t="s">
        <v>41</v>
      </c>
      <c r="D106" s="103">
        <v>6</v>
      </c>
      <c r="E106" s="126"/>
    </row>
    <row r="107" spans="1:5" x14ac:dyDescent="0.2">
      <c r="A107" s="119">
        <f t="shared" si="3"/>
        <v>105</v>
      </c>
      <c r="B107" s="125" t="s">
        <v>179</v>
      </c>
      <c r="C107" s="119" t="s">
        <v>41</v>
      </c>
      <c r="D107" s="103">
        <v>6</v>
      </c>
      <c r="E107" s="126"/>
    </row>
    <row r="108" spans="1:5" x14ac:dyDescent="0.2">
      <c r="A108" s="119">
        <f t="shared" si="3"/>
        <v>106</v>
      </c>
      <c r="B108" s="125" t="s">
        <v>180</v>
      </c>
      <c r="C108" s="119" t="s">
        <v>41</v>
      </c>
      <c r="D108" s="103">
        <v>6</v>
      </c>
      <c r="E108" s="126"/>
    </row>
    <row r="109" spans="1:5" x14ac:dyDescent="0.2">
      <c r="A109" s="119">
        <f t="shared" si="3"/>
        <v>107</v>
      </c>
      <c r="B109" s="125" t="s">
        <v>181</v>
      </c>
      <c r="C109" s="119" t="s">
        <v>41</v>
      </c>
      <c r="D109" s="103">
        <v>6</v>
      </c>
      <c r="E109" s="126"/>
    </row>
    <row r="110" spans="1:5" x14ac:dyDescent="0.2">
      <c r="A110" s="119">
        <f>A109+1</f>
        <v>108</v>
      </c>
      <c r="B110" s="125" t="s">
        <v>182</v>
      </c>
      <c r="C110" s="119" t="s">
        <v>41</v>
      </c>
      <c r="D110" s="103">
        <v>6</v>
      </c>
      <c r="E110" s="126"/>
    </row>
    <row r="111" spans="1:5" x14ac:dyDescent="0.2">
      <c r="A111" s="119">
        <f t="shared" ref="A111:A125" si="4">A110+1</f>
        <v>109</v>
      </c>
      <c r="B111" s="125" t="s">
        <v>183</v>
      </c>
      <c r="C111" s="119" t="s">
        <v>41</v>
      </c>
      <c r="D111" s="103">
        <v>6</v>
      </c>
      <c r="E111" s="126"/>
    </row>
    <row r="112" spans="1:5" x14ac:dyDescent="0.2">
      <c r="A112" s="119">
        <f t="shared" si="4"/>
        <v>110</v>
      </c>
      <c r="B112" s="125" t="s">
        <v>184</v>
      </c>
      <c r="C112" s="119" t="s">
        <v>41</v>
      </c>
      <c r="D112" s="103">
        <v>6</v>
      </c>
      <c r="E112" s="126"/>
    </row>
    <row r="113" spans="1:5" x14ac:dyDescent="0.2">
      <c r="A113" s="119">
        <f t="shared" si="4"/>
        <v>111</v>
      </c>
      <c r="B113" s="125" t="s">
        <v>185</v>
      </c>
      <c r="C113" s="119" t="s">
        <v>41</v>
      </c>
      <c r="D113" s="103">
        <v>6</v>
      </c>
      <c r="E113" s="126"/>
    </row>
    <row r="114" spans="1:5" x14ac:dyDescent="0.2">
      <c r="A114" s="119">
        <f t="shared" si="4"/>
        <v>112</v>
      </c>
      <c r="B114" s="125" t="s">
        <v>186</v>
      </c>
      <c r="C114" s="119" t="s">
        <v>41</v>
      </c>
      <c r="D114" s="103">
        <v>6</v>
      </c>
      <c r="E114" s="126"/>
    </row>
    <row r="115" spans="1:5" x14ac:dyDescent="0.2">
      <c r="A115" s="119">
        <f t="shared" si="4"/>
        <v>113</v>
      </c>
      <c r="B115" s="125" t="s">
        <v>187</v>
      </c>
      <c r="C115" s="119" t="s">
        <v>41</v>
      </c>
      <c r="D115" s="103">
        <v>6</v>
      </c>
      <c r="E115" s="126"/>
    </row>
    <row r="116" spans="1:5" x14ac:dyDescent="0.2">
      <c r="A116" s="119">
        <f t="shared" si="4"/>
        <v>114</v>
      </c>
      <c r="B116" s="125" t="s">
        <v>188</v>
      </c>
      <c r="C116" s="119" t="s">
        <v>41</v>
      </c>
      <c r="D116" s="103">
        <v>6</v>
      </c>
      <c r="E116" s="126"/>
    </row>
    <row r="117" spans="1:5" x14ac:dyDescent="0.2">
      <c r="A117" s="119">
        <f t="shared" si="4"/>
        <v>115</v>
      </c>
      <c r="B117" s="125" t="s">
        <v>189</v>
      </c>
      <c r="C117" s="119" t="s">
        <v>41</v>
      </c>
      <c r="D117" s="103">
        <v>6</v>
      </c>
      <c r="E117" s="126"/>
    </row>
    <row r="118" spans="1:5" x14ac:dyDescent="0.2">
      <c r="A118" s="119">
        <f t="shared" si="4"/>
        <v>116</v>
      </c>
      <c r="B118" s="125" t="s">
        <v>190</v>
      </c>
      <c r="C118" s="119" t="s">
        <v>41</v>
      </c>
      <c r="D118" s="103">
        <v>6</v>
      </c>
      <c r="E118" s="126"/>
    </row>
    <row r="119" spans="1:5" x14ac:dyDescent="0.2">
      <c r="A119" s="119">
        <f t="shared" si="4"/>
        <v>117</v>
      </c>
      <c r="B119" s="125" t="s">
        <v>191</v>
      </c>
      <c r="C119" s="119" t="s">
        <v>41</v>
      </c>
      <c r="D119" s="103">
        <v>6</v>
      </c>
      <c r="E119" s="126"/>
    </row>
    <row r="120" spans="1:5" x14ac:dyDescent="0.2">
      <c r="A120" s="119">
        <f t="shared" si="4"/>
        <v>118</v>
      </c>
      <c r="B120" s="125" t="s">
        <v>192</v>
      </c>
      <c r="C120" s="119" t="s">
        <v>41</v>
      </c>
      <c r="D120" s="103">
        <v>6</v>
      </c>
      <c r="E120" s="126"/>
    </row>
    <row r="121" spans="1:5" x14ac:dyDescent="0.2">
      <c r="A121" s="119">
        <f t="shared" si="4"/>
        <v>119</v>
      </c>
      <c r="B121" s="125" t="s">
        <v>193</v>
      </c>
      <c r="C121" s="119" t="s">
        <v>41</v>
      </c>
      <c r="D121" s="103">
        <v>6</v>
      </c>
      <c r="E121" s="126"/>
    </row>
    <row r="122" spans="1:5" x14ac:dyDescent="0.2">
      <c r="A122" s="119">
        <f t="shared" si="4"/>
        <v>120</v>
      </c>
      <c r="B122" s="125" t="s">
        <v>194</v>
      </c>
      <c r="C122" s="119" t="s">
        <v>41</v>
      </c>
      <c r="D122" s="103">
        <v>6</v>
      </c>
      <c r="E122" s="126"/>
    </row>
    <row r="123" spans="1:5" x14ac:dyDescent="0.2">
      <c r="A123" s="119">
        <f t="shared" si="4"/>
        <v>121</v>
      </c>
      <c r="B123" s="125" t="s">
        <v>195</v>
      </c>
      <c r="C123" s="119" t="s">
        <v>41</v>
      </c>
      <c r="D123" s="103">
        <v>6</v>
      </c>
      <c r="E123" s="126"/>
    </row>
    <row r="124" spans="1:5" x14ac:dyDescent="0.2">
      <c r="A124" s="119">
        <f t="shared" si="4"/>
        <v>122</v>
      </c>
      <c r="B124" s="125" t="s">
        <v>196</v>
      </c>
      <c r="C124" s="119" t="s">
        <v>41</v>
      </c>
      <c r="D124" s="103">
        <v>6</v>
      </c>
      <c r="E124" s="126"/>
    </row>
    <row r="125" spans="1:5" x14ac:dyDescent="0.2">
      <c r="A125" s="119">
        <f t="shared" si="4"/>
        <v>123</v>
      </c>
      <c r="B125" s="125" t="s">
        <v>197</v>
      </c>
      <c r="C125" s="119" t="s">
        <v>41</v>
      </c>
      <c r="D125" s="103">
        <v>6</v>
      </c>
      <c r="E125" s="126"/>
    </row>
    <row r="126" spans="1:5" x14ac:dyDescent="0.2">
      <c r="A126" s="119">
        <f>A125+1</f>
        <v>124</v>
      </c>
      <c r="B126" s="125" t="s">
        <v>198</v>
      </c>
      <c r="C126" s="119" t="s">
        <v>41</v>
      </c>
      <c r="D126" s="103">
        <v>6</v>
      </c>
      <c r="E126" s="126"/>
    </row>
    <row r="127" spans="1:5" x14ac:dyDescent="0.2">
      <c r="A127" s="119">
        <f t="shared" ref="A127:A132" si="5">A126+1</f>
        <v>125</v>
      </c>
      <c r="B127" s="125" t="s">
        <v>199</v>
      </c>
      <c r="C127" s="119" t="s">
        <v>41</v>
      </c>
      <c r="D127" s="103">
        <v>6</v>
      </c>
      <c r="E127" s="126"/>
    </row>
    <row r="128" spans="1:5" x14ac:dyDescent="0.2">
      <c r="A128" s="119">
        <f t="shared" si="5"/>
        <v>126</v>
      </c>
      <c r="B128" s="125" t="s">
        <v>200</v>
      </c>
      <c r="C128" s="119" t="s">
        <v>41</v>
      </c>
      <c r="D128" s="103">
        <v>6</v>
      </c>
      <c r="E128" s="126"/>
    </row>
    <row r="129" spans="1:5" x14ac:dyDescent="0.2">
      <c r="A129" s="119">
        <f t="shared" si="5"/>
        <v>127</v>
      </c>
      <c r="B129" s="125" t="s">
        <v>201</v>
      </c>
      <c r="C129" s="119" t="s">
        <v>41</v>
      </c>
      <c r="D129" s="103">
        <v>6</v>
      </c>
      <c r="E129" s="126"/>
    </row>
    <row r="130" spans="1:5" x14ac:dyDescent="0.2">
      <c r="A130" s="119">
        <f t="shared" si="5"/>
        <v>128</v>
      </c>
      <c r="B130" s="125" t="s">
        <v>202</v>
      </c>
      <c r="C130" s="119" t="s">
        <v>41</v>
      </c>
      <c r="D130" s="103">
        <v>6</v>
      </c>
      <c r="E130" s="126"/>
    </row>
    <row r="131" spans="1:5" x14ac:dyDescent="0.2">
      <c r="A131" s="119">
        <f t="shared" si="5"/>
        <v>129</v>
      </c>
      <c r="B131" s="125" t="s">
        <v>203</v>
      </c>
      <c r="C131" s="119" t="s">
        <v>41</v>
      </c>
      <c r="D131" s="103">
        <v>6</v>
      </c>
      <c r="E131" s="126"/>
    </row>
    <row r="132" spans="1:5" x14ac:dyDescent="0.2">
      <c r="A132" s="119">
        <f t="shared" si="5"/>
        <v>130</v>
      </c>
      <c r="B132" s="125" t="s">
        <v>204</v>
      </c>
      <c r="C132" s="119" t="s">
        <v>41</v>
      </c>
      <c r="D132" s="103">
        <v>6</v>
      </c>
      <c r="E132" s="126"/>
    </row>
    <row r="133" spans="1:5" x14ac:dyDescent="0.2">
      <c r="A133" s="124"/>
    </row>
    <row r="134" spans="1:5" x14ac:dyDescent="0.2">
      <c r="A134" s="118"/>
    </row>
    <row r="135" spans="1:5" x14ac:dyDescent="0.2">
      <c r="A135" s="118"/>
    </row>
    <row r="136" spans="1:5" x14ac:dyDescent="0.2">
      <c r="A136" s="118"/>
    </row>
    <row r="137" spans="1:5" x14ac:dyDescent="0.2">
      <c r="A137" s="118"/>
    </row>
    <row r="138" spans="1:5" x14ac:dyDescent="0.2">
      <c r="A138" s="118"/>
    </row>
    <row r="139" spans="1:5" x14ac:dyDescent="0.2">
      <c r="A139" s="118"/>
    </row>
    <row r="140" spans="1:5" x14ac:dyDescent="0.2">
      <c r="A140" s="118"/>
    </row>
    <row r="141" spans="1:5" x14ac:dyDescent="0.2">
      <c r="A141" s="118"/>
    </row>
    <row r="142" spans="1:5" x14ac:dyDescent="0.2">
      <c r="A142" s="118"/>
    </row>
  </sheetData>
  <mergeCells count="1">
    <mergeCell ref="A1:E1"/>
  </mergeCells>
  <pageMargins left="0.75" right="0.75" top="1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8"/>
  <sheetViews>
    <sheetView zoomScale="150" zoomScaleNormal="150" zoomScalePageLayoutView="150" workbookViewId="0">
      <pane ySplit="3" topLeftCell="A131" activePane="bottomLeft" state="frozen"/>
      <selection pane="bottomLeft" activeCell="G67" sqref="G67"/>
    </sheetView>
  </sheetViews>
  <sheetFormatPr baseColWidth="10" defaultColWidth="8.83203125" defaultRowHeight="15" x14ac:dyDescent="0.2"/>
  <cols>
    <col min="1" max="1" width="5.5" customWidth="1"/>
    <col min="2" max="2" width="5.83203125" customWidth="1"/>
    <col min="3" max="3" width="22" customWidth="1"/>
    <col min="4" max="4" width="12.1640625" customWidth="1"/>
    <col min="5" max="5" width="27.83203125" style="4" customWidth="1"/>
    <col min="6" max="6" width="13.33203125" style="8" customWidth="1"/>
    <col min="7" max="7" width="14.83203125" style="4" customWidth="1"/>
    <col min="8" max="8" width="20.5" style="4" customWidth="1"/>
  </cols>
  <sheetData>
    <row r="1" spans="1:9" ht="29" customHeight="1" x14ac:dyDescent="0.2">
      <c r="A1" s="163" t="s">
        <v>124</v>
      </c>
      <c r="B1" s="163"/>
      <c r="C1" s="163"/>
      <c r="D1" s="163"/>
      <c r="E1" s="163"/>
      <c r="F1" s="163"/>
      <c r="G1" s="163"/>
      <c r="H1" s="163"/>
      <c r="I1" s="96"/>
    </row>
    <row r="2" spans="1:9" s="10" customFormat="1" ht="80" x14ac:dyDescent="0.2">
      <c r="A2" s="240" t="s">
        <v>0</v>
      </c>
      <c r="B2" s="241"/>
      <c r="C2" s="9" t="s">
        <v>1</v>
      </c>
      <c r="D2" s="55" t="s">
        <v>8</v>
      </c>
      <c r="E2" s="98" t="s">
        <v>273</v>
      </c>
      <c r="F2" s="97" t="s">
        <v>2</v>
      </c>
      <c r="G2" s="98" t="s">
        <v>3</v>
      </c>
      <c r="H2" s="55" t="s">
        <v>4</v>
      </c>
      <c r="I2" s="99"/>
    </row>
    <row r="3" spans="1:9" ht="16" x14ac:dyDescent="0.2">
      <c r="A3" s="1"/>
      <c r="B3" s="1"/>
      <c r="C3" s="1" t="s">
        <v>274</v>
      </c>
      <c r="D3" s="100">
        <f>+SUM(D5:D136)</f>
        <v>3827056</v>
      </c>
      <c r="E3" s="225">
        <f>+SUM(E5:E137)</f>
        <v>100.1211897604843</v>
      </c>
      <c r="F3" s="105"/>
      <c r="G3" s="101"/>
      <c r="H3" s="2"/>
      <c r="I3" s="96"/>
    </row>
    <row r="4" spans="1:9" ht="16" x14ac:dyDescent="0.2">
      <c r="A4" s="1"/>
      <c r="B4" s="6">
        <v>1</v>
      </c>
      <c r="C4" s="1" t="s">
        <v>281</v>
      </c>
      <c r="D4" s="100"/>
      <c r="E4" s="225"/>
      <c r="F4" s="105"/>
      <c r="G4" s="101"/>
      <c r="H4" s="2"/>
      <c r="I4" s="96"/>
    </row>
    <row r="5" spans="1:9" ht="16" x14ac:dyDescent="0.2">
      <c r="A5" s="2">
        <v>1</v>
      </c>
      <c r="B5" s="2">
        <v>1.1000000000000001</v>
      </c>
      <c r="C5" s="227" t="s">
        <v>143</v>
      </c>
      <c r="D5" s="127">
        <v>141477</v>
      </c>
      <c r="E5" s="83">
        <f>+D5*100/$D$3</f>
        <v>3.6967580301934437</v>
      </c>
      <c r="F5" s="84">
        <f>+E5</f>
        <v>3.6967580301934437</v>
      </c>
      <c r="G5" s="236">
        <f>AVERAGE(E5:E20)</f>
        <v>1.8764554268346219</v>
      </c>
      <c r="H5" s="228" t="s">
        <v>275</v>
      </c>
      <c r="I5" s="96"/>
    </row>
    <row r="6" spans="1:9" ht="16" x14ac:dyDescent="0.2">
      <c r="A6" s="2">
        <f>A5+1</f>
        <v>2</v>
      </c>
      <c r="B6" s="2">
        <v>1.2</v>
      </c>
      <c r="C6" s="227" t="s">
        <v>144</v>
      </c>
      <c r="D6" s="127">
        <v>123507</v>
      </c>
      <c r="E6" s="83">
        <f t="shared" ref="E6:E71" si="0">+D6*100/$D$3</f>
        <v>3.2272065002445744</v>
      </c>
      <c r="F6" s="84">
        <f t="shared" ref="F6:F37" si="1">+E6</f>
        <v>3.2272065002445744</v>
      </c>
      <c r="G6" s="236">
        <f>+G5</f>
        <v>1.8764554268346219</v>
      </c>
      <c r="H6" s="228"/>
      <c r="I6" s="96"/>
    </row>
    <row r="7" spans="1:9" ht="16" x14ac:dyDescent="0.2">
      <c r="A7" s="2">
        <f t="shared" ref="A7:A72" si="2">A6+1</f>
        <v>3</v>
      </c>
      <c r="B7" s="2">
        <v>1.3</v>
      </c>
      <c r="C7" s="227" t="s">
        <v>145</v>
      </c>
      <c r="D7" s="127">
        <v>60159</v>
      </c>
      <c r="E7" s="83">
        <f t="shared" si="0"/>
        <v>1.5719393706284936</v>
      </c>
      <c r="F7" s="84">
        <f t="shared" si="1"/>
        <v>1.5719393706284936</v>
      </c>
      <c r="G7" s="236">
        <f>+G6</f>
        <v>1.8764554268346219</v>
      </c>
      <c r="H7" s="228"/>
      <c r="I7" s="96"/>
    </row>
    <row r="8" spans="1:9" ht="16" x14ac:dyDescent="0.2">
      <c r="A8" s="2">
        <f t="shared" si="2"/>
        <v>4</v>
      </c>
      <c r="B8" s="2">
        <v>1.4</v>
      </c>
      <c r="C8" s="227" t="s">
        <v>146</v>
      </c>
      <c r="D8" s="127">
        <v>74473</v>
      </c>
      <c r="E8" s="83">
        <f t="shared" si="0"/>
        <v>1.9459605503551556</v>
      </c>
      <c r="F8" s="84">
        <f t="shared" si="1"/>
        <v>1.9459605503551556</v>
      </c>
      <c r="G8" s="236">
        <f t="shared" ref="G8:G20" si="3">+G7</f>
        <v>1.8764554268346219</v>
      </c>
      <c r="H8" s="228"/>
      <c r="I8" s="96"/>
    </row>
    <row r="9" spans="1:9" ht="16" x14ac:dyDescent="0.2">
      <c r="A9" s="2">
        <f t="shared" si="2"/>
        <v>5</v>
      </c>
      <c r="B9" s="2">
        <v>1.5</v>
      </c>
      <c r="C9" s="227" t="s">
        <v>147</v>
      </c>
      <c r="D9" s="127">
        <v>68086</v>
      </c>
      <c r="E9" s="83">
        <f t="shared" si="0"/>
        <v>1.7790698646688212</v>
      </c>
      <c r="F9" s="84">
        <f t="shared" si="1"/>
        <v>1.7790698646688212</v>
      </c>
      <c r="G9" s="236">
        <f t="shared" si="3"/>
        <v>1.8764554268346219</v>
      </c>
      <c r="H9" s="228"/>
      <c r="I9" s="96"/>
    </row>
    <row r="10" spans="1:9" s="7" customFormat="1" ht="15" customHeight="1" x14ac:dyDescent="0.2">
      <c r="A10" s="2">
        <f t="shared" si="2"/>
        <v>6</v>
      </c>
      <c r="B10" s="2">
        <v>1.6</v>
      </c>
      <c r="C10" s="227" t="s">
        <v>148</v>
      </c>
      <c r="D10" s="127">
        <v>64760</v>
      </c>
      <c r="E10" s="83">
        <f t="shared" si="0"/>
        <v>1.6921623305224696</v>
      </c>
      <c r="F10" s="84">
        <f t="shared" si="1"/>
        <v>1.6921623305224696</v>
      </c>
      <c r="G10" s="236">
        <f t="shared" si="3"/>
        <v>1.8764554268346219</v>
      </c>
      <c r="H10" s="228"/>
      <c r="I10" s="106"/>
    </row>
    <row r="11" spans="1:9" s="7" customFormat="1" ht="15" customHeight="1" x14ac:dyDescent="0.2">
      <c r="A11" s="2">
        <f t="shared" si="2"/>
        <v>7</v>
      </c>
      <c r="B11" s="2">
        <v>1.7</v>
      </c>
      <c r="C11" s="229" t="s">
        <v>249</v>
      </c>
      <c r="D11" s="226">
        <v>72062</v>
      </c>
      <c r="E11" s="83">
        <f t="shared" si="0"/>
        <v>1.8829617335100401</v>
      </c>
      <c r="F11" s="84">
        <f t="shared" si="1"/>
        <v>1.8829617335100401</v>
      </c>
      <c r="G11" s="236">
        <f t="shared" si="3"/>
        <v>1.8764554268346219</v>
      </c>
      <c r="H11" s="228"/>
      <c r="I11" s="106"/>
    </row>
    <row r="12" spans="1:9" s="7" customFormat="1" ht="15" customHeight="1" x14ac:dyDescent="0.2">
      <c r="A12" s="2">
        <f t="shared" si="2"/>
        <v>8</v>
      </c>
      <c r="B12" s="2">
        <v>1.8</v>
      </c>
      <c r="C12" s="227" t="s">
        <v>209</v>
      </c>
      <c r="D12" s="127">
        <v>63294</v>
      </c>
      <c r="E12" s="83">
        <f t="shared" si="0"/>
        <v>1.6538561233491227</v>
      </c>
      <c r="F12" s="84">
        <f t="shared" si="1"/>
        <v>1.6538561233491227</v>
      </c>
      <c r="G12" s="236">
        <f t="shared" si="3"/>
        <v>1.8764554268346219</v>
      </c>
      <c r="H12" s="228"/>
      <c r="I12" s="106"/>
    </row>
    <row r="13" spans="1:9" s="7" customFormat="1" ht="15" customHeight="1" x14ac:dyDescent="0.2">
      <c r="A13" s="2">
        <f t="shared" si="2"/>
        <v>9</v>
      </c>
      <c r="B13" s="2">
        <v>1.9</v>
      </c>
      <c r="C13" s="227" t="s">
        <v>217</v>
      </c>
      <c r="D13" s="127">
        <v>61960</v>
      </c>
      <c r="E13" s="83">
        <f t="shared" si="0"/>
        <v>1.618999042606118</v>
      </c>
      <c r="F13" s="84">
        <f t="shared" si="1"/>
        <v>1.618999042606118</v>
      </c>
      <c r="G13" s="236">
        <f t="shared" si="3"/>
        <v>1.8764554268346219</v>
      </c>
      <c r="H13" s="228"/>
      <c r="I13" s="106"/>
    </row>
    <row r="14" spans="1:9" s="7" customFormat="1" ht="15" customHeight="1" x14ac:dyDescent="0.2">
      <c r="A14" s="2">
        <f t="shared" si="2"/>
        <v>10</v>
      </c>
      <c r="B14" s="84">
        <v>1.1000000000000001</v>
      </c>
      <c r="C14" s="229" t="s">
        <v>245</v>
      </c>
      <c r="D14" s="226">
        <v>73584</v>
      </c>
      <c r="E14" s="83">
        <f t="shared" si="0"/>
        <v>1.9227312064417139</v>
      </c>
      <c r="F14" s="84">
        <f t="shared" si="1"/>
        <v>1.9227312064417139</v>
      </c>
      <c r="G14" s="236">
        <f t="shared" si="3"/>
        <v>1.8764554268346219</v>
      </c>
      <c r="H14" s="228"/>
      <c r="I14" s="106"/>
    </row>
    <row r="15" spans="1:9" s="7" customFormat="1" ht="15" customHeight="1" x14ac:dyDescent="0.2">
      <c r="A15" s="2">
        <f t="shared" si="2"/>
        <v>11</v>
      </c>
      <c r="B15" s="2">
        <v>1.1100000000000001</v>
      </c>
      <c r="C15" s="229" t="s">
        <v>247</v>
      </c>
      <c r="D15" s="226">
        <v>60329</v>
      </c>
      <c r="E15" s="83">
        <f t="shared" si="0"/>
        <v>1.5763814273948435</v>
      </c>
      <c r="F15" s="84">
        <f t="shared" si="1"/>
        <v>1.5763814273948435</v>
      </c>
      <c r="G15" s="236">
        <f t="shared" si="3"/>
        <v>1.8764554268346219</v>
      </c>
      <c r="H15" s="228"/>
      <c r="I15" s="106"/>
    </row>
    <row r="16" spans="1:9" s="7" customFormat="1" ht="15" customHeight="1" x14ac:dyDescent="0.2">
      <c r="A16" s="2">
        <f t="shared" si="2"/>
        <v>12</v>
      </c>
      <c r="B16" s="2">
        <v>1.1200000000000001</v>
      </c>
      <c r="C16" s="229" t="s">
        <v>258</v>
      </c>
      <c r="D16" s="226">
        <v>63131</v>
      </c>
      <c r="E16" s="83">
        <f t="shared" si="0"/>
        <v>1.6495969748025636</v>
      </c>
      <c r="F16" s="84">
        <f>+E16</f>
        <v>1.6495969748025636</v>
      </c>
      <c r="G16" s="236">
        <f t="shared" si="3"/>
        <v>1.8764554268346219</v>
      </c>
      <c r="H16" s="228"/>
      <c r="I16" s="106"/>
    </row>
    <row r="17" spans="1:9" s="7" customFormat="1" ht="15" customHeight="1" x14ac:dyDescent="0.2">
      <c r="A17" s="2">
        <f t="shared" si="2"/>
        <v>13</v>
      </c>
      <c r="B17" s="2">
        <v>1.1299999999999999</v>
      </c>
      <c r="C17" s="227" t="s">
        <v>227</v>
      </c>
      <c r="D17" s="127">
        <v>55471</v>
      </c>
      <c r="E17" s="83">
        <f t="shared" si="0"/>
        <v>1.4494431228599738</v>
      </c>
      <c r="F17" s="84">
        <f t="shared" si="1"/>
        <v>1.4494431228599738</v>
      </c>
      <c r="G17" s="236">
        <f t="shared" si="3"/>
        <v>1.8764554268346219</v>
      </c>
      <c r="H17" s="228"/>
      <c r="I17" s="106"/>
    </row>
    <row r="18" spans="1:9" s="7" customFormat="1" ht="15" customHeight="1" x14ac:dyDescent="0.2">
      <c r="A18" s="2">
        <f t="shared" si="2"/>
        <v>14</v>
      </c>
      <c r="B18" s="2">
        <v>1.1399999999999999</v>
      </c>
      <c r="C18" s="227" t="s">
        <v>150</v>
      </c>
      <c r="D18" s="127">
        <v>57988</v>
      </c>
      <c r="E18" s="83">
        <f t="shared" si="0"/>
        <v>1.5152116927476369</v>
      </c>
      <c r="F18" s="84">
        <f t="shared" si="1"/>
        <v>1.5152116927476369</v>
      </c>
      <c r="G18" s="236">
        <f t="shared" si="3"/>
        <v>1.8764554268346219</v>
      </c>
      <c r="H18" s="228"/>
      <c r="I18" s="106"/>
    </row>
    <row r="19" spans="1:9" s="7" customFormat="1" ht="15" customHeight="1" x14ac:dyDescent="0.2">
      <c r="A19" s="2">
        <f t="shared" si="2"/>
        <v>15</v>
      </c>
      <c r="B19" s="2">
        <v>1.1499999999999999</v>
      </c>
      <c r="C19" s="227" t="s">
        <v>216</v>
      </c>
      <c r="D19" s="127">
        <v>55583</v>
      </c>
      <c r="E19" s="83">
        <f t="shared" si="0"/>
        <v>1.4523696543766278</v>
      </c>
      <c r="F19" s="84">
        <f t="shared" si="1"/>
        <v>1.4523696543766278</v>
      </c>
      <c r="G19" s="236">
        <f t="shared" si="3"/>
        <v>1.8764554268346219</v>
      </c>
      <c r="H19" s="228"/>
      <c r="I19" s="106"/>
    </row>
    <row r="20" spans="1:9" s="7" customFormat="1" ht="15" customHeight="1" x14ac:dyDescent="0.2">
      <c r="A20" s="2">
        <f>A19+1</f>
        <v>16</v>
      </c>
      <c r="B20" s="2">
        <v>1.1599999999999999</v>
      </c>
      <c r="C20" s="238" t="s">
        <v>223</v>
      </c>
      <c r="D20" s="239">
        <v>53144</v>
      </c>
      <c r="E20" s="83">
        <f t="shared" si="0"/>
        <v>1.388639204652349</v>
      </c>
      <c r="F20" s="84">
        <f t="shared" si="1"/>
        <v>1.388639204652349</v>
      </c>
      <c r="G20" s="236">
        <f t="shared" si="3"/>
        <v>1.8764554268346219</v>
      </c>
      <c r="H20" s="228"/>
      <c r="I20" s="106"/>
    </row>
    <row r="21" spans="1:9" s="7" customFormat="1" ht="30" customHeight="1" x14ac:dyDescent="0.2">
      <c r="A21" s="2"/>
      <c r="B21" s="6">
        <v>2</v>
      </c>
      <c r="C21" s="255" t="s">
        <v>283</v>
      </c>
      <c r="D21" s="239"/>
      <c r="E21" s="83"/>
      <c r="F21" s="84"/>
      <c r="G21" s="122"/>
      <c r="H21" s="2"/>
      <c r="I21" s="106"/>
    </row>
    <row r="22" spans="1:9" ht="16" x14ac:dyDescent="0.2">
      <c r="A22" s="2">
        <f>A20+1</f>
        <v>17</v>
      </c>
      <c r="B22" s="2">
        <v>2.1</v>
      </c>
      <c r="C22" s="227" t="s">
        <v>149</v>
      </c>
      <c r="D22" s="127">
        <v>44474</v>
      </c>
      <c r="E22" s="83">
        <f t="shared" si="0"/>
        <v>1.1620943095685039</v>
      </c>
      <c r="F22" s="84">
        <f t="shared" si="1"/>
        <v>1.1620943095685039</v>
      </c>
      <c r="G22" s="236">
        <f>AVERAGE(E22:E54)</f>
        <v>1.0243660036869231</v>
      </c>
      <c r="H22" s="228" t="s">
        <v>276</v>
      </c>
      <c r="I22" s="96"/>
    </row>
    <row r="23" spans="1:9" ht="16" x14ac:dyDescent="0.2">
      <c r="A23" s="2">
        <f t="shared" si="2"/>
        <v>18</v>
      </c>
      <c r="B23" s="2">
        <v>2.2000000000000002</v>
      </c>
      <c r="C23" s="227" t="s">
        <v>210</v>
      </c>
      <c r="D23" s="127">
        <v>40899</v>
      </c>
      <c r="E23" s="83">
        <f t="shared" si="0"/>
        <v>1.0686804687467337</v>
      </c>
      <c r="F23" s="84">
        <f t="shared" si="1"/>
        <v>1.0686804687467337</v>
      </c>
      <c r="G23" s="236">
        <f>+G22</f>
        <v>1.0243660036869231</v>
      </c>
      <c r="H23" s="228"/>
      <c r="I23" s="96"/>
    </row>
    <row r="24" spans="1:9" ht="16" x14ac:dyDescent="0.2">
      <c r="A24" s="2">
        <f t="shared" si="2"/>
        <v>19</v>
      </c>
      <c r="B24" s="2">
        <v>2.2999999999999998</v>
      </c>
      <c r="C24" s="227" t="s">
        <v>212</v>
      </c>
      <c r="D24" s="127">
        <v>43155</v>
      </c>
      <c r="E24" s="83">
        <f t="shared" si="0"/>
        <v>1.1276291750107654</v>
      </c>
      <c r="F24" s="84">
        <f t="shared" si="1"/>
        <v>1.1276291750107654</v>
      </c>
      <c r="G24" s="236">
        <f t="shared" ref="G24:G48" si="4">+G23</f>
        <v>1.0243660036869231</v>
      </c>
      <c r="H24" s="228"/>
      <c r="I24" s="96"/>
    </row>
    <row r="25" spans="1:9" ht="16" x14ac:dyDescent="0.2">
      <c r="A25" s="2">
        <f t="shared" si="2"/>
        <v>20</v>
      </c>
      <c r="B25" s="2">
        <v>2.4</v>
      </c>
      <c r="C25" s="227" t="s">
        <v>214</v>
      </c>
      <c r="D25" s="127">
        <v>43437</v>
      </c>
      <c r="E25" s="83">
        <f t="shared" si="0"/>
        <v>1.1349977632937693</v>
      </c>
      <c r="F25" s="84">
        <f t="shared" si="1"/>
        <v>1.1349977632937693</v>
      </c>
      <c r="G25" s="236">
        <f t="shared" si="4"/>
        <v>1.0243660036869231</v>
      </c>
      <c r="H25" s="228"/>
      <c r="I25" s="96"/>
    </row>
    <row r="26" spans="1:9" ht="16" x14ac:dyDescent="0.2">
      <c r="A26" s="2">
        <f t="shared" si="2"/>
        <v>21</v>
      </c>
      <c r="B26" s="2">
        <v>2.5</v>
      </c>
      <c r="C26" s="227" t="s">
        <v>215</v>
      </c>
      <c r="D26" s="127">
        <v>44358</v>
      </c>
      <c r="E26" s="83">
        <f t="shared" si="0"/>
        <v>1.1590632590691121</v>
      </c>
      <c r="F26" s="84">
        <f t="shared" si="1"/>
        <v>1.1590632590691121</v>
      </c>
      <c r="G26" s="236">
        <f t="shared" si="4"/>
        <v>1.0243660036869231</v>
      </c>
      <c r="H26" s="228"/>
      <c r="I26" s="96"/>
    </row>
    <row r="27" spans="1:9" ht="16" x14ac:dyDescent="0.2">
      <c r="A27" s="2">
        <f t="shared" si="2"/>
        <v>22</v>
      </c>
      <c r="B27" s="2">
        <v>2.6</v>
      </c>
      <c r="C27" s="227" t="s">
        <v>221</v>
      </c>
      <c r="D27" s="127">
        <v>40317</v>
      </c>
      <c r="E27" s="83">
        <f t="shared" si="0"/>
        <v>1.0534729567584065</v>
      </c>
      <c r="F27" s="84">
        <f>+E27</f>
        <v>1.0534729567584065</v>
      </c>
      <c r="G27" s="236">
        <f t="shared" si="4"/>
        <v>1.0243660036869231</v>
      </c>
      <c r="H27" s="228"/>
      <c r="I27" s="96"/>
    </row>
    <row r="28" spans="1:9" ht="16" x14ac:dyDescent="0.2">
      <c r="A28" s="2">
        <f t="shared" si="2"/>
        <v>23</v>
      </c>
      <c r="B28" s="2">
        <v>2.7</v>
      </c>
      <c r="C28" s="227" t="s">
        <v>228</v>
      </c>
      <c r="D28" s="127">
        <v>44830</v>
      </c>
      <c r="E28" s="83">
        <f t="shared" si="0"/>
        <v>1.1713964990321541</v>
      </c>
      <c r="F28" s="84">
        <f t="shared" si="1"/>
        <v>1.1713964990321541</v>
      </c>
      <c r="G28" s="236">
        <f t="shared" si="4"/>
        <v>1.0243660036869231</v>
      </c>
      <c r="H28" s="228"/>
      <c r="I28" s="96"/>
    </row>
    <row r="29" spans="1:9" ht="16" x14ac:dyDescent="0.2">
      <c r="A29" s="2">
        <f t="shared" si="2"/>
        <v>24</v>
      </c>
      <c r="B29" s="2">
        <v>2.8</v>
      </c>
      <c r="C29" s="227" t="s">
        <v>238</v>
      </c>
      <c r="D29" s="127">
        <v>46022</v>
      </c>
      <c r="E29" s="83">
        <f t="shared" si="0"/>
        <v>1.2025431558879724</v>
      </c>
      <c r="F29" s="84">
        <f t="shared" si="1"/>
        <v>1.2025431558879724</v>
      </c>
      <c r="G29" s="236">
        <f t="shared" si="4"/>
        <v>1.0243660036869231</v>
      </c>
      <c r="H29" s="228"/>
      <c r="I29" s="96"/>
    </row>
    <row r="30" spans="1:9" ht="16" x14ac:dyDescent="0.2">
      <c r="A30" s="2">
        <f t="shared" si="2"/>
        <v>25</v>
      </c>
      <c r="B30" s="2">
        <v>2.9</v>
      </c>
      <c r="C30" s="229" t="s">
        <v>246</v>
      </c>
      <c r="D30" s="226">
        <v>42927</v>
      </c>
      <c r="E30" s="83">
        <f t="shared" si="0"/>
        <v>1.1216715929947196</v>
      </c>
      <c r="F30" s="84">
        <f t="shared" si="1"/>
        <v>1.1216715929947196</v>
      </c>
      <c r="G30" s="236">
        <f t="shared" si="4"/>
        <v>1.0243660036869231</v>
      </c>
      <c r="H30" s="228"/>
      <c r="I30" s="96"/>
    </row>
    <row r="31" spans="1:9" ht="16" x14ac:dyDescent="0.2">
      <c r="A31" s="2">
        <f>A30+1</f>
        <v>26</v>
      </c>
      <c r="B31" s="84">
        <v>2.1</v>
      </c>
      <c r="C31" s="229" t="s">
        <v>272</v>
      </c>
      <c r="D31" s="230">
        <v>46116</v>
      </c>
      <c r="E31" s="83">
        <f t="shared" si="0"/>
        <v>1.204999351982307</v>
      </c>
      <c r="F31" s="84">
        <f t="shared" si="1"/>
        <v>1.204999351982307</v>
      </c>
      <c r="G31" s="236">
        <f t="shared" si="4"/>
        <v>1.0243660036869231</v>
      </c>
      <c r="H31" s="228"/>
      <c r="I31" s="96"/>
    </row>
    <row r="32" spans="1:9" ht="16" x14ac:dyDescent="0.2">
      <c r="A32" s="2">
        <f t="shared" si="2"/>
        <v>27</v>
      </c>
      <c r="B32" s="2">
        <v>2.11</v>
      </c>
      <c r="C32" s="227" t="s">
        <v>231</v>
      </c>
      <c r="D32" s="127">
        <v>40885</v>
      </c>
      <c r="E32" s="83">
        <f t="shared" si="0"/>
        <v>1.0683146523071521</v>
      </c>
      <c r="F32" s="84">
        <f t="shared" si="1"/>
        <v>1.0683146523071521</v>
      </c>
      <c r="G32" s="236">
        <f>+G31</f>
        <v>1.0243660036869231</v>
      </c>
      <c r="H32" s="228"/>
      <c r="I32" s="96"/>
    </row>
    <row r="33" spans="1:9" ht="16" x14ac:dyDescent="0.2">
      <c r="A33" s="2">
        <f t="shared" si="2"/>
        <v>28</v>
      </c>
      <c r="B33" s="2">
        <v>2.12</v>
      </c>
      <c r="C33" s="229" t="s">
        <v>264</v>
      </c>
      <c r="D33" s="230">
        <v>47780</v>
      </c>
      <c r="E33" s="83">
        <f t="shared" si="0"/>
        <v>1.2484792488011673</v>
      </c>
      <c r="F33" s="84">
        <f t="shared" si="1"/>
        <v>1.2484792488011673</v>
      </c>
      <c r="G33" s="236">
        <f t="shared" si="4"/>
        <v>1.0243660036869231</v>
      </c>
      <c r="H33" s="228"/>
      <c r="I33" s="96"/>
    </row>
    <row r="34" spans="1:9" ht="16" x14ac:dyDescent="0.2">
      <c r="A34" s="2">
        <f t="shared" si="2"/>
        <v>29</v>
      </c>
      <c r="B34" s="2">
        <v>2.13</v>
      </c>
      <c r="C34" s="229" t="s">
        <v>266</v>
      </c>
      <c r="D34" s="230">
        <v>46942</v>
      </c>
      <c r="E34" s="83">
        <f t="shared" si="0"/>
        <v>1.2265825219176307</v>
      </c>
      <c r="F34" s="84">
        <f t="shared" si="1"/>
        <v>1.2265825219176307</v>
      </c>
      <c r="G34" s="236">
        <f t="shared" si="4"/>
        <v>1.0243660036869231</v>
      </c>
      <c r="H34" s="228"/>
      <c r="I34" s="96"/>
    </row>
    <row r="35" spans="1:9" ht="16" x14ac:dyDescent="0.2">
      <c r="A35" s="2">
        <f t="shared" si="2"/>
        <v>30</v>
      </c>
      <c r="B35" s="2">
        <v>2.14</v>
      </c>
      <c r="C35" s="229" t="s">
        <v>267</v>
      </c>
      <c r="D35" s="226">
        <v>43922</v>
      </c>
      <c r="E35" s="83">
        <f t="shared" si="0"/>
        <v>1.1476706899507088</v>
      </c>
      <c r="F35" s="84">
        <f t="shared" si="1"/>
        <v>1.1476706899507088</v>
      </c>
      <c r="G35" s="236">
        <f t="shared" si="4"/>
        <v>1.0243660036869231</v>
      </c>
      <c r="H35" s="228"/>
      <c r="I35" s="96"/>
    </row>
    <row r="36" spans="1:9" ht="16" x14ac:dyDescent="0.2">
      <c r="A36" s="2">
        <f t="shared" si="2"/>
        <v>31</v>
      </c>
      <c r="B36" s="2">
        <v>2.15</v>
      </c>
      <c r="C36" s="229" t="s">
        <v>263</v>
      </c>
      <c r="D36" s="226">
        <v>40624</v>
      </c>
      <c r="E36" s="83">
        <f t="shared" si="0"/>
        <v>1.0614947886835207</v>
      </c>
      <c r="F36" s="84">
        <f t="shared" si="1"/>
        <v>1.0614947886835207</v>
      </c>
      <c r="G36" s="236">
        <f t="shared" si="4"/>
        <v>1.0243660036869231</v>
      </c>
      <c r="H36" s="228"/>
      <c r="I36" s="96"/>
    </row>
    <row r="37" spans="1:9" ht="16" x14ac:dyDescent="0.2">
      <c r="A37" s="2">
        <f t="shared" si="2"/>
        <v>32</v>
      </c>
      <c r="B37" s="2">
        <v>2.16</v>
      </c>
      <c r="C37" s="229" t="s">
        <v>200</v>
      </c>
      <c r="D37" s="230">
        <v>42628</v>
      </c>
      <c r="E37" s="83">
        <f t="shared" si="0"/>
        <v>1.1138587990350808</v>
      </c>
      <c r="F37" s="84">
        <f t="shared" si="1"/>
        <v>1.1138587990350808</v>
      </c>
      <c r="G37" s="236">
        <f t="shared" si="4"/>
        <v>1.0243660036869231</v>
      </c>
      <c r="H37" s="228"/>
      <c r="I37" s="96"/>
    </row>
    <row r="38" spans="1:9" ht="16" x14ac:dyDescent="0.2">
      <c r="A38" s="2">
        <f t="shared" si="2"/>
        <v>33</v>
      </c>
      <c r="B38" s="2">
        <v>2.17</v>
      </c>
      <c r="C38" s="227" t="s">
        <v>211</v>
      </c>
      <c r="D38" s="127">
        <v>37434</v>
      </c>
      <c r="E38" s="83">
        <f t="shared" si="0"/>
        <v>0.978140899950249</v>
      </c>
      <c r="F38" s="84">
        <f>+E38</f>
        <v>0.978140899950249</v>
      </c>
      <c r="G38" s="236">
        <f t="shared" si="4"/>
        <v>1.0243660036869231</v>
      </c>
      <c r="H38" s="228"/>
      <c r="I38" s="96"/>
    </row>
    <row r="39" spans="1:9" ht="16" x14ac:dyDescent="0.2">
      <c r="A39" s="2">
        <f t="shared" si="2"/>
        <v>34</v>
      </c>
      <c r="B39" s="2">
        <v>2.1800000000000002</v>
      </c>
      <c r="C39" s="227" t="s">
        <v>213</v>
      </c>
      <c r="D39" s="127">
        <v>33073</v>
      </c>
      <c r="E39" s="83">
        <f t="shared" si="0"/>
        <v>0.86418907902053166</v>
      </c>
      <c r="F39" s="84">
        <f>+E39</f>
        <v>0.86418907902053166</v>
      </c>
      <c r="G39" s="236">
        <f t="shared" si="4"/>
        <v>1.0243660036869231</v>
      </c>
      <c r="H39" s="228"/>
      <c r="I39" s="96"/>
    </row>
    <row r="40" spans="1:9" ht="16" x14ac:dyDescent="0.2">
      <c r="A40" s="2">
        <f t="shared" si="2"/>
        <v>35</v>
      </c>
      <c r="B40" s="2">
        <v>2.19</v>
      </c>
      <c r="C40" s="227" t="s">
        <v>219</v>
      </c>
      <c r="D40" s="127">
        <v>39144</v>
      </c>
      <c r="E40" s="83">
        <f t="shared" si="0"/>
        <v>1.0228227650705921</v>
      </c>
      <c r="F40" s="84">
        <f t="shared" ref="F40:F48" si="5">+E40</f>
        <v>1.0228227650705921</v>
      </c>
      <c r="G40" s="236">
        <f>+G39</f>
        <v>1.0243660036869231</v>
      </c>
      <c r="H40" s="228"/>
      <c r="I40" s="96"/>
    </row>
    <row r="41" spans="1:9" ht="16" x14ac:dyDescent="0.2">
      <c r="A41" s="2">
        <f t="shared" si="2"/>
        <v>36</v>
      </c>
      <c r="B41" s="84">
        <v>2.2000000000000002</v>
      </c>
      <c r="C41" s="227" t="s">
        <v>220</v>
      </c>
      <c r="D41" s="127">
        <v>39332</v>
      </c>
      <c r="E41" s="83">
        <f t="shared" si="0"/>
        <v>1.0277351572592615</v>
      </c>
      <c r="F41" s="84">
        <f t="shared" si="5"/>
        <v>1.0277351572592615</v>
      </c>
      <c r="G41" s="236">
        <f t="shared" si="4"/>
        <v>1.0243660036869231</v>
      </c>
      <c r="H41" s="228"/>
      <c r="I41" s="96"/>
    </row>
    <row r="42" spans="1:9" ht="16" x14ac:dyDescent="0.2">
      <c r="A42" s="2">
        <f t="shared" si="2"/>
        <v>37</v>
      </c>
      <c r="B42" s="2">
        <v>2.21</v>
      </c>
      <c r="C42" s="227" t="s">
        <v>225</v>
      </c>
      <c r="D42" s="127">
        <v>36632</v>
      </c>
      <c r="E42" s="83">
        <f t="shared" si="0"/>
        <v>0.95718484391135117</v>
      </c>
      <c r="F42" s="84">
        <f t="shared" si="5"/>
        <v>0.95718484391135117</v>
      </c>
      <c r="G42" s="236">
        <f t="shared" si="4"/>
        <v>1.0243660036869231</v>
      </c>
      <c r="H42" s="228"/>
      <c r="I42" s="96"/>
    </row>
    <row r="43" spans="1:9" ht="16" x14ac:dyDescent="0.2">
      <c r="A43" s="2">
        <f>A42+1</f>
        <v>38</v>
      </c>
      <c r="B43" s="2">
        <v>2.2200000000000002</v>
      </c>
      <c r="C43" s="227" t="s">
        <v>226</v>
      </c>
      <c r="D43" s="127">
        <v>31247</v>
      </c>
      <c r="E43" s="83">
        <f t="shared" si="0"/>
        <v>0.81647616340079687</v>
      </c>
      <c r="F43" s="84">
        <f t="shared" si="5"/>
        <v>0.81647616340079687</v>
      </c>
      <c r="G43" s="236">
        <f t="shared" si="4"/>
        <v>1.0243660036869231</v>
      </c>
      <c r="H43" s="228"/>
      <c r="I43" s="96"/>
    </row>
    <row r="44" spans="1:9" ht="16" x14ac:dyDescent="0.2">
      <c r="A44" s="2">
        <f t="shared" si="2"/>
        <v>39</v>
      </c>
      <c r="B44" s="2">
        <v>2.23</v>
      </c>
      <c r="C44" s="229" t="s">
        <v>240</v>
      </c>
      <c r="D44" s="226">
        <v>31219</v>
      </c>
      <c r="E44" s="83">
        <f t="shared" si="0"/>
        <v>0.81574453052163332</v>
      </c>
      <c r="F44" s="84">
        <f t="shared" si="5"/>
        <v>0.81574453052163332</v>
      </c>
      <c r="G44" s="236">
        <f t="shared" si="4"/>
        <v>1.0243660036869231</v>
      </c>
      <c r="H44" s="228"/>
      <c r="I44" s="96"/>
    </row>
    <row r="45" spans="1:9" ht="16" x14ac:dyDescent="0.2">
      <c r="A45" s="2">
        <f t="shared" si="2"/>
        <v>40</v>
      </c>
      <c r="B45" s="2">
        <v>2.2400000000000002</v>
      </c>
      <c r="C45" s="229" t="s">
        <v>241</v>
      </c>
      <c r="D45" s="226">
        <v>31182</v>
      </c>
      <c r="E45" s="83">
        <f t="shared" si="0"/>
        <v>0.81477772993131015</v>
      </c>
      <c r="F45" s="84">
        <f t="shared" si="5"/>
        <v>0.81477772993131015</v>
      </c>
      <c r="G45" s="236">
        <f t="shared" si="4"/>
        <v>1.0243660036869231</v>
      </c>
      <c r="H45" s="228"/>
      <c r="I45" s="96"/>
    </row>
    <row r="46" spans="1:9" ht="16" x14ac:dyDescent="0.2">
      <c r="A46" s="2">
        <f t="shared" si="2"/>
        <v>41</v>
      </c>
      <c r="B46" s="2">
        <v>2.25</v>
      </c>
      <c r="C46" s="229" t="s">
        <v>248</v>
      </c>
      <c r="D46" s="226">
        <v>35568</v>
      </c>
      <c r="E46" s="83">
        <f t="shared" si="0"/>
        <v>0.92938279450313765</v>
      </c>
      <c r="F46" s="84">
        <f t="shared" si="5"/>
        <v>0.92938279450313765</v>
      </c>
      <c r="G46" s="236">
        <f t="shared" si="4"/>
        <v>1.0243660036869231</v>
      </c>
      <c r="H46" s="228"/>
      <c r="I46" s="96"/>
    </row>
    <row r="47" spans="1:9" ht="16" x14ac:dyDescent="0.2">
      <c r="A47" s="2">
        <f t="shared" si="2"/>
        <v>42</v>
      </c>
      <c r="B47" s="2">
        <v>2.2599999999999998</v>
      </c>
      <c r="C47" s="229" t="s">
        <v>250</v>
      </c>
      <c r="D47" s="226">
        <v>36834</v>
      </c>
      <c r="E47" s="83">
        <f t="shared" si="0"/>
        <v>0.96246305253960229</v>
      </c>
      <c r="F47" s="84">
        <f t="shared" si="5"/>
        <v>0.96246305253960229</v>
      </c>
      <c r="G47" s="236">
        <f t="shared" si="4"/>
        <v>1.0243660036869231</v>
      </c>
      <c r="H47" s="228"/>
      <c r="I47" s="96"/>
    </row>
    <row r="48" spans="1:9" ht="16" x14ac:dyDescent="0.2">
      <c r="A48" s="2">
        <f t="shared" si="2"/>
        <v>43</v>
      </c>
      <c r="B48" s="2">
        <v>2.27</v>
      </c>
      <c r="C48" s="229" t="s">
        <v>251</v>
      </c>
      <c r="D48" s="226">
        <v>32974</v>
      </c>
      <c r="E48" s="83">
        <f t="shared" si="0"/>
        <v>0.86160223419777504</v>
      </c>
      <c r="F48" s="84">
        <f t="shared" si="5"/>
        <v>0.86160223419777504</v>
      </c>
      <c r="G48" s="236">
        <f t="shared" si="4"/>
        <v>1.0243660036869231</v>
      </c>
      <c r="H48" s="228"/>
      <c r="I48" s="96"/>
    </row>
    <row r="49" spans="1:9" ht="16" x14ac:dyDescent="0.2">
      <c r="A49" s="2">
        <f t="shared" si="2"/>
        <v>44</v>
      </c>
      <c r="B49" s="2">
        <v>2.2799999999999998</v>
      </c>
      <c r="C49" s="229" t="s">
        <v>256</v>
      </c>
      <c r="D49" s="226">
        <v>33960</v>
      </c>
      <c r="E49" s="83">
        <f t="shared" si="0"/>
        <v>0.88736616344260444</v>
      </c>
      <c r="F49" s="84">
        <f>+E49</f>
        <v>0.88736616344260444</v>
      </c>
      <c r="G49" s="236">
        <f>+G48</f>
        <v>1.0243660036869231</v>
      </c>
      <c r="H49" s="228"/>
      <c r="I49" s="96"/>
    </row>
    <row r="50" spans="1:9" ht="16" x14ac:dyDescent="0.2">
      <c r="A50" s="2">
        <f t="shared" si="2"/>
        <v>45</v>
      </c>
      <c r="B50" s="2">
        <v>2.29</v>
      </c>
      <c r="C50" s="227" t="s">
        <v>151</v>
      </c>
      <c r="D50" s="127">
        <v>33894</v>
      </c>
      <c r="E50" s="83">
        <f t="shared" si="0"/>
        <v>0.88564160022743332</v>
      </c>
      <c r="F50" s="84">
        <f t="shared" ref="F50:F59" si="6">+E50</f>
        <v>0.88564160022743332</v>
      </c>
      <c r="G50" s="236">
        <f>+G49</f>
        <v>1.0243660036869231</v>
      </c>
      <c r="H50" s="228"/>
      <c r="I50" s="96"/>
    </row>
    <row r="51" spans="1:9" ht="16" x14ac:dyDescent="0.2">
      <c r="A51" s="2">
        <f t="shared" si="2"/>
        <v>46</v>
      </c>
      <c r="B51" s="84">
        <v>2.2999999999999998</v>
      </c>
      <c r="C51" s="229" t="s">
        <v>260</v>
      </c>
      <c r="D51" s="230">
        <v>32149</v>
      </c>
      <c r="E51" s="83">
        <f t="shared" si="0"/>
        <v>0.84004519400813571</v>
      </c>
      <c r="F51" s="84">
        <f t="shared" si="6"/>
        <v>0.84004519400813571</v>
      </c>
      <c r="G51" s="236">
        <f t="shared" ref="G51:G54" si="7">+G50</f>
        <v>1.0243660036869231</v>
      </c>
      <c r="H51" s="228"/>
      <c r="I51" s="96"/>
    </row>
    <row r="52" spans="1:9" ht="16" x14ac:dyDescent="0.2">
      <c r="A52" s="2">
        <f t="shared" si="2"/>
        <v>47</v>
      </c>
      <c r="B52" s="2">
        <v>2.31</v>
      </c>
      <c r="C52" s="229" t="s">
        <v>270</v>
      </c>
      <c r="D52" s="230">
        <v>35783</v>
      </c>
      <c r="E52" s="83">
        <f t="shared" si="0"/>
        <v>0.93500068982528606</v>
      </c>
      <c r="F52" s="84">
        <f t="shared" si="6"/>
        <v>0.93500068982528606</v>
      </c>
      <c r="G52" s="236">
        <f t="shared" si="7"/>
        <v>1.0243660036869231</v>
      </c>
      <c r="H52" s="228"/>
      <c r="I52" s="96"/>
    </row>
    <row r="53" spans="1:9" ht="16" x14ac:dyDescent="0.2">
      <c r="A53" s="2">
        <f t="shared" si="2"/>
        <v>48</v>
      </c>
      <c r="B53" s="2">
        <v>2.3199999999999998</v>
      </c>
      <c r="C53" s="229" t="s">
        <v>271</v>
      </c>
      <c r="D53" s="226">
        <v>37031</v>
      </c>
      <c r="E53" s="83">
        <f t="shared" si="0"/>
        <v>0.96761061243943125</v>
      </c>
      <c r="F53" s="84">
        <f t="shared" si="6"/>
        <v>0.96761061243943125</v>
      </c>
      <c r="G53" s="236">
        <f t="shared" si="7"/>
        <v>1.0243660036869231</v>
      </c>
      <c r="H53" s="228"/>
      <c r="I53" s="96"/>
    </row>
    <row r="54" spans="1:9" ht="16" x14ac:dyDescent="0.2">
      <c r="A54" s="2">
        <f>A53+1</f>
        <v>49</v>
      </c>
      <c r="B54" s="2">
        <v>2.33</v>
      </c>
      <c r="C54" s="229" t="s">
        <v>196</v>
      </c>
      <c r="D54" s="230">
        <v>36929</v>
      </c>
      <c r="E54" s="83">
        <f t="shared" si="0"/>
        <v>0.96494537837962135</v>
      </c>
      <c r="F54" s="84">
        <f t="shared" si="6"/>
        <v>0.96494537837962135</v>
      </c>
      <c r="G54" s="236">
        <f t="shared" si="7"/>
        <v>1.0243660036869231</v>
      </c>
      <c r="H54" s="228"/>
      <c r="I54" s="96"/>
    </row>
    <row r="55" spans="1:9" ht="32" x14ac:dyDescent="0.2">
      <c r="A55" s="2"/>
      <c r="B55" s="6">
        <v>3</v>
      </c>
      <c r="C55" s="257" t="s">
        <v>282</v>
      </c>
      <c r="D55" s="230"/>
      <c r="E55" s="83"/>
      <c r="F55" s="84"/>
      <c r="G55" s="236"/>
      <c r="H55" s="2"/>
      <c r="I55" s="96"/>
    </row>
    <row r="56" spans="1:9" ht="16" x14ac:dyDescent="0.2">
      <c r="A56" s="2">
        <f>A54+1</f>
        <v>50</v>
      </c>
      <c r="B56" s="2">
        <v>3.1</v>
      </c>
      <c r="C56" s="227" t="s">
        <v>152</v>
      </c>
      <c r="D56" s="127">
        <v>26916</v>
      </c>
      <c r="E56" s="83">
        <f t="shared" si="0"/>
        <v>0.70330823484161198</v>
      </c>
      <c r="F56" s="84">
        <f t="shared" si="6"/>
        <v>0.70330823484161198</v>
      </c>
      <c r="G56" s="236">
        <f>AVERAGE(E56:E115)</f>
        <v>0.54247834366677661</v>
      </c>
      <c r="H56" s="228" t="s">
        <v>277</v>
      </c>
      <c r="I56" s="96"/>
    </row>
    <row r="57" spans="1:9" ht="16" x14ac:dyDescent="0.2">
      <c r="A57" s="2">
        <f t="shared" si="2"/>
        <v>51</v>
      </c>
      <c r="B57" s="2">
        <v>3.2</v>
      </c>
      <c r="C57" s="227" t="s">
        <v>153</v>
      </c>
      <c r="D57" s="127">
        <v>24698</v>
      </c>
      <c r="E57" s="83">
        <f t="shared" si="0"/>
        <v>0.64535245891358783</v>
      </c>
      <c r="F57" s="84">
        <f t="shared" si="6"/>
        <v>0.64535245891358783</v>
      </c>
      <c r="G57" s="236">
        <f t="shared" ref="G57:G115" si="8">+G56</f>
        <v>0.54247834366677661</v>
      </c>
      <c r="H57" s="228"/>
      <c r="I57" s="96"/>
    </row>
    <row r="58" spans="1:9" ht="16" x14ac:dyDescent="0.2">
      <c r="A58" s="2">
        <f t="shared" si="2"/>
        <v>52</v>
      </c>
      <c r="B58" s="2">
        <v>3.3</v>
      </c>
      <c r="C58" s="227" t="s">
        <v>205</v>
      </c>
      <c r="D58" s="127">
        <v>29539</v>
      </c>
      <c r="E58" s="83">
        <f t="shared" si="0"/>
        <v>0.77184655777182254</v>
      </c>
      <c r="F58" s="84">
        <f t="shared" si="6"/>
        <v>0.77184655777182254</v>
      </c>
      <c r="G58" s="236">
        <f t="shared" si="8"/>
        <v>0.54247834366677661</v>
      </c>
      <c r="H58" s="228"/>
      <c r="I58" s="96"/>
    </row>
    <row r="59" spans="1:9" ht="16" x14ac:dyDescent="0.2">
      <c r="A59" s="2">
        <f t="shared" si="2"/>
        <v>53</v>
      </c>
      <c r="B59" s="2">
        <v>3.4</v>
      </c>
      <c r="C59" s="227" t="s">
        <v>206</v>
      </c>
      <c r="D59" s="127">
        <v>27707</v>
      </c>
      <c r="E59" s="83">
        <f t="shared" si="0"/>
        <v>0.7239768636779812</v>
      </c>
      <c r="F59" s="84">
        <f t="shared" si="6"/>
        <v>0.7239768636779812</v>
      </c>
      <c r="G59" s="236">
        <f t="shared" si="8"/>
        <v>0.54247834366677661</v>
      </c>
      <c r="H59" s="228"/>
      <c r="I59" s="96"/>
    </row>
    <row r="60" spans="1:9" ht="16" x14ac:dyDescent="0.2">
      <c r="A60" s="2">
        <f t="shared" si="2"/>
        <v>54</v>
      </c>
      <c r="B60" s="2">
        <v>3.5</v>
      </c>
      <c r="C60" s="227" t="s">
        <v>207</v>
      </c>
      <c r="D60" s="127">
        <v>22626</v>
      </c>
      <c r="E60" s="83">
        <f t="shared" si="0"/>
        <v>0.59121162585548792</v>
      </c>
      <c r="F60" s="84">
        <f>+E60</f>
        <v>0.59121162585548792</v>
      </c>
      <c r="G60" s="236">
        <f t="shared" si="8"/>
        <v>0.54247834366677661</v>
      </c>
      <c r="H60" s="228"/>
      <c r="I60" s="96"/>
    </row>
    <row r="61" spans="1:9" ht="16" x14ac:dyDescent="0.2">
      <c r="A61" s="2">
        <f t="shared" si="2"/>
        <v>55</v>
      </c>
      <c r="B61" s="2">
        <v>3.6</v>
      </c>
      <c r="C61" s="227" t="s">
        <v>208</v>
      </c>
      <c r="D61" s="127">
        <v>24810</v>
      </c>
      <c r="E61" s="83">
        <f t="shared" si="0"/>
        <v>0.64827899043024195</v>
      </c>
      <c r="F61" s="84">
        <f t="shared" ref="F61:F125" si="9">+E61</f>
        <v>0.64827899043024195</v>
      </c>
      <c r="G61" s="236">
        <f t="shared" si="8"/>
        <v>0.54247834366677661</v>
      </c>
      <c r="H61" s="228"/>
      <c r="I61" s="96"/>
    </row>
    <row r="62" spans="1:9" ht="16" x14ac:dyDescent="0.2">
      <c r="A62" s="2">
        <f t="shared" si="2"/>
        <v>56</v>
      </c>
      <c r="B62" s="2">
        <v>3.7</v>
      </c>
      <c r="C62" s="227" t="s">
        <v>218</v>
      </c>
      <c r="D62" s="127">
        <v>29021</v>
      </c>
      <c r="E62" s="83">
        <f t="shared" si="0"/>
        <v>0.75831134950729751</v>
      </c>
      <c r="F62" s="84">
        <f t="shared" si="9"/>
        <v>0.75831134950729751</v>
      </c>
      <c r="G62" s="236">
        <f t="shared" si="8"/>
        <v>0.54247834366677661</v>
      </c>
      <c r="H62" s="228"/>
      <c r="I62" s="96"/>
    </row>
    <row r="63" spans="1:9" ht="16" x14ac:dyDescent="0.2">
      <c r="A63" s="2">
        <f t="shared" si="2"/>
        <v>57</v>
      </c>
      <c r="B63" s="2">
        <v>3.8</v>
      </c>
      <c r="C63" s="227" t="s">
        <v>222</v>
      </c>
      <c r="D63" s="127">
        <v>26494</v>
      </c>
      <c r="E63" s="83">
        <f t="shared" si="0"/>
        <v>0.6922814821627904</v>
      </c>
      <c r="F63" s="84">
        <f t="shared" si="9"/>
        <v>0.6922814821627904</v>
      </c>
      <c r="G63" s="236">
        <f t="shared" si="8"/>
        <v>0.54247834366677661</v>
      </c>
      <c r="H63" s="228"/>
      <c r="I63" s="96"/>
    </row>
    <row r="64" spans="1:9" ht="16" x14ac:dyDescent="0.2">
      <c r="A64" s="2">
        <f t="shared" si="2"/>
        <v>58</v>
      </c>
      <c r="B64" s="2">
        <v>3.9</v>
      </c>
      <c r="C64" s="227" t="s">
        <v>224</v>
      </c>
      <c r="D64" s="127">
        <v>26239</v>
      </c>
      <c r="E64" s="83">
        <f t="shared" si="0"/>
        <v>0.68561839701326555</v>
      </c>
      <c r="F64" s="84">
        <f t="shared" si="9"/>
        <v>0.68561839701326555</v>
      </c>
      <c r="G64" s="236">
        <f t="shared" si="8"/>
        <v>0.54247834366677661</v>
      </c>
      <c r="H64" s="228"/>
      <c r="I64" s="96"/>
    </row>
    <row r="65" spans="1:9" s="5" customFormat="1" ht="16" x14ac:dyDescent="0.2">
      <c r="A65" s="2">
        <f t="shared" si="2"/>
        <v>59</v>
      </c>
      <c r="B65" s="84">
        <v>3.1</v>
      </c>
      <c r="C65" s="227" t="s">
        <v>229</v>
      </c>
      <c r="D65" s="127">
        <v>24489</v>
      </c>
      <c r="E65" s="83">
        <f t="shared" si="0"/>
        <v>0.63989134206554599</v>
      </c>
      <c r="F65" s="84">
        <f t="shared" si="9"/>
        <v>0.63989134206554599</v>
      </c>
      <c r="G65" s="236">
        <f t="shared" si="8"/>
        <v>0.54247834366677661</v>
      </c>
      <c r="H65" s="228"/>
      <c r="I65" s="96"/>
    </row>
    <row r="66" spans="1:9" s="5" customFormat="1" ht="16" x14ac:dyDescent="0.2">
      <c r="A66" s="2">
        <f t="shared" si="2"/>
        <v>60</v>
      </c>
      <c r="B66" s="2">
        <v>3.11</v>
      </c>
      <c r="C66" s="227" t="s">
        <v>230</v>
      </c>
      <c r="D66" s="127">
        <v>24441</v>
      </c>
      <c r="E66" s="83">
        <f t="shared" si="0"/>
        <v>0.63863711427269421</v>
      </c>
      <c r="F66" s="84">
        <f t="shared" si="9"/>
        <v>0.63863711427269421</v>
      </c>
      <c r="G66" s="236">
        <f t="shared" si="8"/>
        <v>0.54247834366677661</v>
      </c>
      <c r="H66" s="228"/>
      <c r="I66" s="96"/>
    </row>
    <row r="67" spans="1:9" s="5" customFormat="1" ht="16" x14ac:dyDescent="0.2">
      <c r="A67" s="2">
        <f>A66+1</f>
        <v>61</v>
      </c>
      <c r="B67" s="2">
        <v>3.12</v>
      </c>
      <c r="C67" s="227" t="s">
        <v>232</v>
      </c>
      <c r="D67" s="127">
        <v>19670</v>
      </c>
      <c r="E67" s="83">
        <f t="shared" si="0"/>
        <v>0.51397209761236839</v>
      </c>
      <c r="F67" s="84">
        <f t="shared" si="9"/>
        <v>0.51397209761236839</v>
      </c>
      <c r="G67" s="236">
        <f t="shared" si="8"/>
        <v>0.54247834366677661</v>
      </c>
      <c r="H67" s="228"/>
      <c r="I67" s="96"/>
    </row>
    <row r="68" spans="1:9" s="5" customFormat="1" ht="16" x14ac:dyDescent="0.2">
      <c r="A68" s="2">
        <f t="shared" si="2"/>
        <v>62</v>
      </c>
      <c r="B68" s="2">
        <v>3.13</v>
      </c>
      <c r="C68" s="227" t="s">
        <v>233</v>
      </c>
      <c r="D68" s="127">
        <v>23753</v>
      </c>
      <c r="E68" s="83">
        <f t="shared" si="0"/>
        <v>0.62065984924181927</v>
      </c>
      <c r="F68" s="84">
        <f t="shared" si="9"/>
        <v>0.62065984924181927</v>
      </c>
      <c r="G68" s="236">
        <f t="shared" si="8"/>
        <v>0.54247834366677661</v>
      </c>
      <c r="H68" s="228"/>
      <c r="I68" s="96"/>
    </row>
    <row r="69" spans="1:9" s="5" customFormat="1" ht="16" x14ac:dyDescent="0.2">
      <c r="A69" s="2">
        <f t="shared" si="2"/>
        <v>63</v>
      </c>
      <c r="B69" s="2">
        <v>3.14</v>
      </c>
      <c r="C69" s="227" t="s">
        <v>234</v>
      </c>
      <c r="D69" s="127">
        <v>17844</v>
      </c>
      <c r="E69" s="83">
        <f t="shared" si="0"/>
        <v>0.4662591819926335</v>
      </c>
      <c r="F69" s="84">
        <f t="shared" si="9"/>
        <v>0.4662591819926335</v>
      </c>
      <c r="G69" s="236">
        <f t="shared" si="8"/>
        <v>0.54247834366677661</v>
      </c>
      <c r="H69" s="228"/>
      <c r="I69" s="96"/>
    </row>
    <row r="70" spans="1:9" s="5" customFormat="1" ht="16" x14ac:dyDescent="0.2">
      <c r="A70" s="2">
        <f t="shared" si="2"/>
        <v>64</v>
      </c>
      <c r="B70" s="2">
        <v>3.15</v>
      </c>
      <c r="C70" s="227" t="s">
        <v>235</v>
      </c>
      <c r="D70" s="127">
        <v>25459</v>
      </c>
      <c r="E70" s="83">
        <f t="shared" si="0"/>
        <v>0.66523719537942483</v>
      </c>
      <c r="F70" s="84">
        <f t="shared" si="9"/>
        <v>0.66523719537942483</v>
      </c>
      <c r="G70" s="236">
        <f t="shared" si="8"/>
        <v>0.54247834366677661</v>
      </c>
      <c r="H70" s="228"/>
      <c r="I70" s="96"/>
    </row>
    <row r="71" spans="1:9" s="5" customFormat="1" ht="16" x14ac:dyDescent="0.2">
      <c r="A71" s="2">
        <f t="shared" si="2"/>
        <v>65</v>
      </c>
      <c r="B71" s="2">
        <v>3.16</v>
      </c>
      <c r="C71" s="227" t="s">
        <v>236</v>
      </c>
      <c r="D71" s="127">
        <v>25653</v>
      </c>
      <c r="E71" s="83">
        <f t="shared" si="0"/>
        <v>0.67030636604220062</v>
      </c>
      <c r="F71" s="84">
        <f t="shared" si="9"/>
        <v>0.67030636604220062</v>
      </c>
      <c r="G71" s="236">
        <f t="shared" si="8"/>
        <v>0.54247834366677661</v>
      </c>
      <c r="H71" s="228"/>
      <c r="I71" s="96"/>
    </row>
    <row r="72" spans="1:9" s="5" customFormat="1" ht="16" x14ac:dyDescent="0.2">
      <c r="A72" s="2">
        <f t="shared" si="2"/>
        <v>66</v>
      </c>
      <c r="B72" s="2">
        <v>3.17</v>
      </c>
      <c r="C72" s="227" t="s">
        <v>237</v>
      </c>
      <c r="D72" s="127">
        <v>25007</v>
      </c>
      <c r="E72" s="83">
        <f t="shared" ref="E72:E136" si="10">+D72*100/$D$3</f>
        <v>0.65342655033007091</v>
      </c>
      <c r="F72" s="84">
        <f t="shared" si="9"/>
        <v>0.65342655033007091</v>
      </c>
      <c r="G72" s="236">
        <f t="shared" si="8"/>
        <v>0.54247834366677661</v>
      </c>
      <c r="H72" s="228"/>
      <c r="I72" s="96"/>
    </row>
    <row r="73" spans="1:9" ht="16" x14ac:dyDescent="0.2">
      <c r="A73" s="2">
        <f t="shared" ref="A73:A80" si="11">A72+1</f>
        <v>67</v>
      </c>
      <c r="B73" s="2">
        <v>3.18</v>
      </c>
      <c r="C73" s="229" t="s">
        <v>239</v>
      </c>
      <c r="D73" s="226">
        <v>28236</v>
      </c>
      <c r="E73" s="83">
        <f t="shared" si="10"/>
        <v>0.73779949914503473</v>
      </c>
      <c r="F73" s="84">
        <f t="shared" si="9"/>
        <v>0.73779949914503473</v>
      </c>
      <c r="G73" s="236">
        <f t="shared" si="8"/>
        <v>0.54247834366677661</v>
      </c>
      <c r="H73" s="228"/>
    </row>
    <row r="74" spans="1:9" ht="16" x14ac:dyDescent="0.2">
      <c r="A74" s="2">
        <f t="shared" si="11"/>
        <v>68</v>
      </c>
      <c r="B74" s="2">
        <v>3.19</v>
      </c>
      <c r="C74" s="229" t="s">
        <v>242</v>
      </c>
      <c r="D74" s="226">
        <v>21718</v>
      </c>
      <c r="E74" s="83">
        <f t="shared" si="10"/>
        <v>0.56748581677404253</v>
      </c>
      <c r="F74" s="84">
        <f t="shared" si="9"/>
        <v>0.56748581677404253</v>
      </c>
      <c r="G74" s="236">
        <f t="shared" si="8"/>
        <v>0.54247834366677661</v>
      </c>
      <c r="H74" s="228"/>
    </row>
    <row r="75" spans="1:9" ht="16" x14ac:dyDescent="0.2">
      <c r="A75" s="2">
        <f t="shared" si="11"/>
        <v>69</v>
      </c>
      <c r="B75" s="84">
        <v>3.2</v>
      </c>
      <c r="C75" s="229" t="s">
        <v>243</v>
      </c>
      <c r="D75" s="226">
        <v>21940</v>
      </c>
      <c r="E75" s="83">
        <f t="shared" si="10"/>
        <v>0.57328662031598177</v>
      </c>
      <c r="F75" s="84">
        <f t="shared" si="9"/>
        <v>0.57328662031598177</v>
      </c>
      <c r="G75" s="236">
        <f t="shared" si="8"/>
        <v>0.54247834366677661</v>
      </c>
      <c r="H75" s="228"/>
    </row>
    <row r="76" spans="1:9" ht="16" x14ac:dyDescent="0.2">
      <c r="A76" s="2">
        <f t="shared" si="11"/>
        <v>70</v>
      </c>
      <c r="B76" s="2">
        <v>3.21</v>
      </c>
      <c r="C76" s="229" t="s">
        <v>244</v>
      </c>
      <c r="D76" s="226">
        <v>28341</v>
      </c>
      <c r="E76" s="83">
        <f t="shared" si="10"/>
        <v>0.74054312244189791</v>
      </c>
      <c r="F76" s="84">
        <f t="shared" si="9"/>
        <v>0.74054312244189791</v>
      </c>
      <c r="G76" s="236">
        <f t="shared" si="8"/>
        <v>0.54247834366677661</v>
      </c>
      <c r="H76" s="228"/>
    </row>
    <row r="77" spans="1:9" ht="16" x14ac:dyDescent="0.2">
      <c r="A77" s="2">
        <f t="shared" si="11"/>
        <v>71</v>
      </c>
      <c r="B77" s="2">
        <v>3.22</v>
      </c>
      <c r="C77" s="229" t="s">
        <v>261</v>
      </c>
      <c r="D77" s="226">
        <v>27936</v>
      </c>
      <c r="E77" s="83">
        <f t="shared" si="10"/>
        <v>0.72996057543971138</v>
      </c>
      <c r="F77" s="84">
        <f t="shared" si="9"/>
        <v>0.72996057543971138</v>
      </c>
      <c r="G77" s="236">
        <f t="shared" si="8"/>
        <v>0.54247834366677661</v>
      </c>
      <c r="H77" s="228"/>
    </row>
    <row r="78" spans="1:9" ht="16" x14ac:dyDescent="0.2">
      <c r="A78" s="2">
        <f t="shared" si="11"/>
        <v>72</v>
      </c>
      <c r="B78" s="2">
        <v>3.23</v>
      </c>
      <c r="C78" s="229" t="s">
        <v>262</v>
      </c>
      <c r="D78" s="230">
        <v>26382</v>
      </c>
      <c r="E78" s="83">
        <f t="shared" si="10"/>
        <v>0.68935495064613639</v>
      </c>
      <c r="F78" s="84">
        <f t="shared" si="9"/>
        <v>0.68935495064613639</v>
      </c>
      <c r="G78" s="236">
        <f t="shared" si="8"/>
        <v>0.54247834366677661</v>
      </c>
      <c r="H78" s="228"/>
    </row>
    <row r="79" spans="1:9" ht="16" x14ac:dyDescent="0.2">
      <c r="A79" s="2">
        <f t="shared" si="11"/>
        <v>73</v>
      </c>
      <c r="B79" s="2">
        <v>3.24</v>
      </c>
      <c r="C79" s="229" t="s">
        <v>265</v>
      </c>
      <c r="D79" s="226">
        <v>29973</v>
      </c>
      <c r="E79" s="83">
        <f t="shared" si="10"/>
        <v>0.78318686739885701</v>
      </c>
      <c r="F79" s="84">
        <f t="shared" si="9"/>
        <v>0.78318686739885701</v>
      </c>
      <c r="G79" s="236">
        <f t="shared" si="8"/>
        <v>0.54247834366677661</v>
      </c>
      <c r="H79" s="228"/>
    </row>
    <row r="80" spans="1:9" ht="16" x14ac:dyDescent="0.2">
      <c r="A80" s="2">
        <f t="shared" si="11"/>
        <v>74</v>
      </c>
      <c r="B80" s="2">
        <v>3.25</v>
      </c>
      <c r="C80" s="229" t="s">
        <v>257</v>
      </c>
      <c r="D80" s="226">
        <v>22995</v>
      </c>
      <c r="E80" s="83">
        <f t="shared" si="10"/>
        <v>0.60085350201303556</v>
      </c>
      <c r="F80" s="84">
        <f t="shared" si="9"/>
        <v>0.60085350201303556</v>
      </c>
      <c r="G80" s="236">
        <f t="shared" si="8"/>
        <v>0.54247834366677661</v>
      </c>
      <c r="H80" s="228"/>
    </row>
    <row r="81" spans="1:8" ht="16" x14ac:dyDescent="0.2">
      <c r="A81" s="2">
        <f>A80+1</f>
        <v>75</v>
      </c>
      <c r="B81" s="2">
        <v>3.26</v>
      </c>
      <c r="C81" s="229" t="s">
        <v>268</v>
      </c>
      <c r="D81" s="230">
        <v>25868</v>
      </c>
      <c r="E81" s="83">
        <f t="shared" si="10"/>
        <v>0.67592426136434902</v>
      </c>
      <c r="F81" s="84">
        <f t="shared" si="9"/>
        <v>0.67592426136434902</v>
      </c>
      <c r="G81" s="236">
        <f t="shared" si="8"/>
        <v>0.54247834366677661</v>
      </c>
      <c r="H81" s="228"/>
    </row>
    <row r="82" spans="1:8" ht="16" x14ac:dyDescent="0.2">
      <c r="A82" s="2">
        <f t="shared" ref="A82:A90" si="12">A81+1</f>
        <v>76</v>
      </c>
      <c r="B82" s="2">
        <v>3.27</v>
      </c>
      <c r="C82" s="229" t="s">
        <v>269</v>
      </c>
      <c r="D82" s="226">
        <v>22364</v>
      </c>
      <c r="E82" s="83">
        <f t="shared" si="10"/>
        <v>0.58436563248617213</v>
      </c>
      <c r="F82" s="84">
        <f t="shared" si="9"/>
        <v>0.58436563248617213</v>
      </c>
      <c r="G82" s="236">
        <f t="shared" si="8"/>
        <v>0.54247834366677661</v>
      </c>
      <c r="H82" s="228"/>
    </row>
    <row r="83" spans="1:8" ht="16" x14ac:dyDescent="0.2">
      <c r="A83" s="2">
        <f t="shared" si="12"/>
        <v>77</v>
      </c>
      <c r="B83" s="2">
        <v>3.28</v>
      </c>
      <c r="C83" s="229" t="s">
        <v>252</v>
      </c>
      <c r="D83" s="226">
        <v>28878</v>
      </c>
      <c r="E83" s="83">
        <f t="shared" si="10"/>
        <v>0.75457479587442666</v>
      </c>
      <c r="F83" s="84">
        <f t="shared" si="9"/>
        <v>0.75457479587442666</v>
      </c>
      <c r="G83" s="236">
        <f t="shared" si="8"/>
        <v>0.54247834366677661</v>
      </c>
      <c r="H83" s="228"/>
    </row>
    <row r="84" spans="1:8" ht="16" x14ac:dyDescent="0.2">
      <c r="A84" s="2">
        <f t="shared" si="12"/>
        <v>78</v>
      </c>
      <c r="B84" s="2">
        <v>3.29</v>
      </c>
      <c r="C84" s="229" t="s">
        <v>253</v>
      </c>
      <c r="D84" s="226">
        <v>22775</v>
      </c>
      <c r="E84" s="83">
        <f t="shared" si="10"/>
        <v>0.5951049579624651</v>
      </c>
      <c r="F84" s="84">
        <f t="shared" si="9"/>
        <v>0.5951049579624651</v>
      </c>
      <c r="G84" s="236">
        <f t="shared" si="8"/>
        <v>0.54247834366677661</v>
      </c>
      <c r="H84" s="228"/>
    </row>
    <row r="85" spans="1:8" ht="16" x14ac:dyDescent="0.2">
      <c r="A85" s="2">
        <f t="shared" si="12"/>
        <v>79</v>
      </c>
      <c r="B85" s="84">
        <v>3.3</v>
      </c>
      <c r="C85" s="229" t="s">
        <v>254</v>
      </c>
      <c r="D85" s="226">
        <v>20195</v>
      </c>
      <c r="E85" s="83">
        <f t="shared" si="10"/>
        <v>0.52769021409668426</v>
      </c>
      <c r="F85" s="84">
        <f t="shared" si="9"/>
        <v>0.52769021409668426</v>
      </c>
      <c r="G85" s="236">
        <f t="shared" si="8"/>
        <v>0.54247834366677661</v>
      </c>
      <c r="H85" s="228"/>
    </row>
    <row r="86" spans="1:8" ht="16" x14ac:dyDescent="0.2">
      <c r="A86" s="2">
        <f t="shared" si="12"/>
        <v>80</v>
      </c>
      <c r="B86" s="2">
        <v>3.31</v>
      </c>
      <c r="C86" s="229" t="s">
        <v>255</v>
      </c>
      <c r="D86" s="226">
        <v>28634</v>
      </c>
      <c r="E86" s="83">
        <f t="shared" si="10"/>
        <v>0.74819913792743042</v>
      </c>
      <c r="F86" s="84">
        <f t="shared" si="9"/>
        <v>0.74819913792743042</v>
      </c>
      <c r="G86" s="236">
        <f t="shared" si="8"/>
        <v>0.54247834366677661</v>
      </c>
      <c r="H86" s="228"/>
    </row>
    <row r="87" spans="1:8" ht="16" x14ac:dyDescent="0.2">
      <c r="A87" s="2">
        <f t="shared" si="12"/>
        <v>81</v>
      </c>
      <c r="B87" s="2">
        <v>3.32</v>
      </c>
      <c r="C87" s="229" t="s">
        <v>259</v>
      </c>
      <c r="D87" s="226">
        <v>13699</v>
      </c>
      <c r="E87" s="83">
        <f t="shared" si="10"/>
        <v>0.35795138613074906</v>
      </c>
      <c r="F87" s="84">
        <f t="shared" si="9"/>
        <v>0.35795138613074906</v>
      </c>
      <c r="G87" s="236">
        <f t="shared" si="8"/>
        <v>0.54247834366677661</v>
      </c>
      <c r="H87" s="228"/>
    </row>
    <row r="88" spans="1:8" ht="16" x14ac:dyDescent="0.2">
      <c r="A88" s="2">
        <f t="shared" si="12"/>
        <v>82</v>
      </c>
      <c r="B88" s="2">
        <v>3.33</v>
      </c>
      <c r="C88" s="229" t="s">
        <v>154</v>
      </c>
      <c r="D88" s="226">
        <v>10396</v>
      </c>
      <c r="E88" s="83">
        <f t="shared" si="10"/>
        <v>0.27164483613513885</v>
      </c>
      <c r="F88" s="84">
        <f t="shared" si="9"/>
        <v>0.27164483613513885</v>
      </c>
      <c r="G88" s="236">
        <f t="shared" si="8"/>
        <v>0.54247834366677661</v>
      </c>
      <c r="H88" s="228"/>
    </row>
    <row r="89" spans="1:8" ht="16" x14ac:dyDescent="0.2">
      <c r="A89" s="2">
        <f t="shared" si="12"/>
        <v>83</v>
      </c>
      <c r="B89" s="2">
        <v>3.34</v>
      </c>
      <c r="C89" s="229" t="s">
        <v>155</v>
      </c>
      <c r="D89" s="230">
        <v>12609</v>
      </c>
      <c r="E89" s="83">
        <f t="shared" si="10"/>
        <v>0.32946996333474088</v>
      </c>
      <c r="F89" s="84">
        <f t="shared" si="9"/>
        <v>0.32946996333474088</v>
      </c>
      <c r="G89" s="236">
        <f t="shared" si="8"/>
        <v>0.54247834366677661</v>
      </c>
      <c r="H89" s="228"/>
    </row>
    <row r="90" spans="1:8" ht="16" x14ac:dyDescent="0.2">
      <c r="A90" s="2">
        <f t="shared" si="12"/>
        <v>84</v>
      </c>
      <c r="B90" s="2">
        <v>3.35</v>
      </c>
      <c r="C90" s="229" t="s">
        <v>199</v>
      </c>
      <c r="D90" s="230">
        <v>14257</v>
      </c>
      <c r="E90" s="83">
        <f t="shared" si="10"/>
        <v>0.37253178422265054</v>
      </c>
      <c r="F90" s="84">
        <f t="shared" si="9"/>
        <v>0.37253178422265054</v>
      </c>
      <c r="G90" s="236">
        <f t="shared" si="8"/>
        <v>0.54247834366677661</v>
      </c>
      <c r="H90" s="228"/>
    </row>
    <row r="91" spans="1:8" ht="16" x14ac:dyDescent="0.2">
      <c r="A91" s="2">
        <f>A90+1</f>
        <v>85</v>
      </c>
      <c r="B91" s="2">
        <v>3.36</v>
      </c>
      <c r="C91" s="229" t="s">
        <v>201</v>
      </c>
      <c r="D91" s="230">
        <v>11291</v>
      </c>
      <c r="E91" s="83">
        <f t="shared" si="10"/>
        <v>0.2950309585226869</v>
      </c>
      <c r="F91" s="84">
        <f t="shared" si="9"/>
        <v>0.2950309585226869</v>
      </c>
      <c r="G91" s="236">
        <f t="shared" si="8"/>
        <v>0.54247834366677661</v>
      </c>
      <c r="H91" s="228"/>
    </row>
    <row r="92" spans="1:8" ht="16" x14ac:dyDescent="0.2">
      <c r="A92" s="2">
        <f t="shared" ref="A92:A102" si="13">A91+1</f>
        <v>86</v>
      </c>
      <c r="B92" s="2">
        <v>3.37</v>
      </c>
      <c r="C92" s="229" t="s">
        <v>202</v>
      </c>
      <c r="D92" s="230">
        <v>11809</v>
      </c>
      <c r="E92" s="83">
        <f t="shared" si="10"/>
        <v>0.30856616678721188</v>
      </c>
      <c r="F92" s="84">
        <f t="shared" si="9"/>
        <v>0.30856616678721188</v>
      </c>
      <c r="G92" s="236">
        <f t="shared" si="8"/>
        <v>0.54247834366677661</v>
      </c>
      <c r="H92" s="228"/>
    </row>
    <row r="93" spans="1:8" ht="16" x14ac:dyDescent="0.2">
      <c r="A93" s="2">
        <f t="shared" si="13"/>
        <v>87</v>
      </c>
      <c r="B93" s="2">
        <v>3.38</v>
      </c>
      <c r="C93" s="229" t="s">
        <v>203</v>
      </c>
      <c r="D93" s="230">
        <v>21391</v>
      </c>
      <c r="E93" s="83">
        <f t="shared" si="10"/>
        <v>0.55894138993524001</v>
      </c>
      <c r="F93" s="84">
        <f t="shared" si="9"/>
        <v>0.55894138993524001</v>
      </c>
      <c r="G93" s="236">
        <f t="shared" si="8"/>
        <v>0.54247834366677661</v>
      </c>
      <c r="H93" s="228"/>
    </row>
    <row r="94" spans="1:8" ht="16" x14ac:dyDescent="0.2">
      <c r="A94" s="2">
        <f t="shared" si="13"/>
        <v>88</v>
      </c>
      <c r="B94" s="2">
        <v>3.39</v>
      </c>
      <c r="C94" s="229" t="s">
        <v>204</v>
      </c>
      <c r="D94" s="230">
        <v>15313</v>
      </c>
      <c r="E94" s="83">
        <f t="shared" si="10"/>
        <v>0.40012479566538872</v>
      </c>
      <c r="F94" s="84">
        <f t="shared" si="9"/>
        <v>0.40012479566538872</v>
      </c>
      <c r="G94" s="236">
        <f t="shared" si="8"/>
        <v>0.54247834366677661</v>
      </c>
      <c r="H94" s="228"/>
    </row>
    <row r="95" spans="1:8" ht="16" x14ac:dyDescent="0.2">
      <c r="A95" s="2">
        <f t="shared" si="13"/>
        <v>89</v>
      </c>
      <c r="B95" s="84">
        <v>3.4</v>
      </c>
      <c r="C95" s="229" t="s">
        <v>166</v>
      </c>
      <c r="D95" s="230">
        <v>18479</v>
      </c>
      <c r="E95" s="83">
        <f t="shared" si="10"/>
        <v>0.48285157050223459</v>
      </c>
      <c r="F95" s="84">
        <f t="shared" si="9"/>
        <v>0.48285157050223459</v>
      </c>
      <c r="G95" s="236">
        <f t="shared" si="8"/>
        <v>0.54247834366677661</v>
      </c>
      <c r="H95" s="228"/>
    </row>
    <row r="96" spans="1:8" ht="16" x14ac:dyDescent="0.2">
      <c r="A96" s="2">
        <f t="shared" si="13"/>
        <v>90</v>
      </c>
      <c r="B96" s="2">
        <v>3.41</v>
      </c>
      <c r="C96" s="229" t="s">
        <v>167</v>
      </c>
      <c r="D96" s="230">
        <v>13013</v>
      </c>
      <c r="E96" s="83">
        <f t="shared" si="10"/>
        <v>0.34002638059124296</v>
      </c>
      <c r="F96" s="84">
        <f t="shared" si="9"/>
        <v>0.34002638059124296</v>
      </c>
      <c r="G96" s="236">
        <f t="shared" si="8"/>
        <v>0.54247834366677661</v>
      </c>
      <c r="H96" s="228"/>
    </row>
    <row r="97" spans="1:8" ht="16" x14ac:dyDescent="0.2">
      <c r="A97" s="2">
        <f t="shared" si="13"/>
        <v>91</v>
      </c>
      <c r="B97" s="2">
        <v>3.42</v>
      </c>
      <c r="C97" s="229" t="s">
        <v>175</v>
      </c>
      <c r="D97" s="230">
        <v>26043</v>
      </c>
      <c r="E97" s="83">
        <f t="shared" si="10"/>
        <v>0.68049696685912098</v>
      </c>
      <c r="F97" s="84">
        <f t="shared" si="9"/>
        <v>0.68049696685912098</v>
      </c>
      <c r="G97" s="236">
        <f t="shared" si="8"/>
        <v>0.54247834366677661</v>
      </c>
      <c r="H97" s="228"/>
    </row>
    <row r="98" spans="1:8" ht="16" x14ac:dyDescent="0.2">
      <c r="A98" s="2">
        <f t="shared" si="13"/>
        <v>92</v>
      </c>
      <c r="B98" s="2">
        <v>3.43</v>
      </c>
      <c r="C98" s="229" t="s">
        <v>176</v>
      </c>
      <c r="D98" s="230">
        <v>18836</v>
      </c>
      <c r="E98" s="83">
        <f t="shared" si="10"/>
        <v>0.4921798897115694</v>
      </c>
      <c r="F98" s="84">
        <f t="shared" si="9"/>
        <v>0.4921798897115694</v>
      </c>
      <c r="G98" s="236">
        <f t="shared" si="8"/>
        <v>0.54247834366677661</v>
      </c>
      <c r="H98" s="228"/>
    </row>
    <row r="99" spans="1:8" ht="16" x14ac:dyDescent="0.2">
      <c r="A99" s="2">
        <f t="shared" si="13"/>
        <v>93</v>
      </c>
      <c r="B99" s="2">
        <v>3.44</v>
      </c>
      <c r="C99" s="229" t="s">
        <v>177</v>
      </c>
      <c r="D99" s="230">
        <v>12210</v>
      </c>
      <c r="E99" s="83">
        <f t="shared" si="10"/>
        <v>0.3190441948066608</v>
      </c>
      <c r="F99" s="84">
        <f t="shared" si="9"/>
        <v>0.3190441948066608</v>
      </c>
      <c r="G99" s="236">
        <f t="shared" si="8"/>
        <v>0.54247834366677661</v>
      </c>
      <c r="H99" s="228"/>
    </row>
    <row r="100" spans="1:8" ht="16" x14ac:dyDescent="0.2">
      <c r="A100" s="2">
        <f t="shared" si="13"/>
        <v>94</v>
      </c>
      <c r="B100" s="2">
        <v>3.45</v>
      </c>
      <c r="C100" s="229" t="s">
        <v>179</v>
      </c>
      <c r="D100" s="230">
        <v>13200</v>
      </c>
      <c r="E100" s="83">
        <f t="shared" si="10"/>
        <v>0.34491264303422786</v>
      </c>
      <c r="F100" s="84">
        <f t="shared" si="9"/>
        <v>0.34491264303422786</v>
      </c>
      <c r="G100" s="236">
        <f t="shared" si="8"/>
        <v>0.54247834366677661</v>
      </c>
      <c r="H100" s="228"/>
    </row>
    <row r="101" spans="1:8" ht="16" x14ac:dyDescent="0.2">
      <c r="A101" s="2">
        <f t="shared" si="13"/>
        <v>95</v>
      </c>
      <c r="B101" s="2">
        <v>3.46</v>
      </c>
      <c r="C101" s="229" t="s">
        <v>181</v>
      </c>
      <c r="D101" s="230">
        <v>16214</v>
      </c>
      <c r="E101" s="83">
        <f t="shared" si="10"/>
        <v>0.42366769652704322</v>
      </c>
      <c r="F101" s="84">
        <f t="shared" si="9"/>
        <v>0.42366769652704322</v>
      </c>
      <c r="G101" s="236">
        <f t="shared" si="8"/>
        <v>0.54247834366677661</v>
      </c>
      <c r="H101" s="228"/>
    </row>
    <row r="102" spans="1:8" ht="16" x14ac:dyDescent="0.2">
      <c r="A102" s="2">
        <f t="shared" si="13"/>
        <v>96</v>
      </c>
      <c r="B102" s="2">
        <v>3.47</v>
      </c>
      <c r="C102" s="229" t="s">
        <v>182</v>
      </c>
      <c r="D102" s="230">
        <v>12021</v>
      </c>
      <c r="E102" s="83">
        <f t="shared" si="10"/>
        <v>0.31410567287230706</v>
      </c>
      <c r="F102" s="84">
        <f t="shared" si="9"/>
        <v>0.31410567287230706</v>
      </c>
      <c r="G102" s="236">
        <f t="shared" si="8"/>
        <v>0.54247834366677661</v>
      </c>
      <c r="H102" s="228"/>
    </row>
    <row r="103" spans="1:8" ht="16" x14ac:dyDescent="0.2">
      <c r="A103" s="2">
        <f>A102+1</f>
        <v>97</v>
      </c>
      <c r="B103" s="2">
        <v>3.48</v>
      </c>
      <c r="C103" s="229" t="s">
        <v>183</v>
      </c>
      <c r="D103" s="230">
        <v>12331</v>
      </c>
      <c r="E103" s="83">
        <f t="shared" si="10"/>
        <v>0.32220589403447453</v>
      </c>
      <c r="F103" s="84">
        <f t="shared" si="9"/>
        <v>0.32220589403447453</v>
      </c>
      <c r="G103" s="236">
        <f t="shared" si="8"/>
        <v>0.54247834366677661</v>
      </c>
      <c r="H103" s="228"/>
    </row>
    <row r="104" spans="1:8" ht="16" x14ac:dyDescent="0.2">
      <c r="A104" s="2">
        <f t="shared" ref="A104:A114" si="14">A103+1</f>
        <v>98</v>
      </c>
      <c r="B104" s="2">
        <v>3.49</v>
      </c>
      <c r="C104" s="229" t="s">
        <v>184</v>
      </c>
      <c r="D104" s="230">
        <v>19663</v>
      </c>
      <c r="E104" s="83">
        <f t="shared" si="10"/>
        <v>0.51378918939257745</v>
      </c>
      <c r="F104" s="84">
        <f t="shared" si="9"/>
        <v>0.51378918939257745</v>
      </c>
      <c r="G104" s="236">
        <f t="shared" si="8"/>
        <v>0.54247834366677661</v>
      </c>
      <c r="H104" s="228"/>
    </row>
    <row r="105" spans="1:8" ht="16" x14ac:dyDescent="0.2">
      <c r="A105" s="2">
        <f t="shared" si="14"/>
        <v>99</v>
      </c>
      <c r="B105" s="84">
        <v>3.5</v>
      </c>
      <c r="C105" s="229" t="s">
        <v>185</v>
      </c>
      <c r="D105" s="230">
        <v>14160</v>
      </c>
      <c r="E105" s="83">
        <f t="shared" si="10"/>
        <v>0.36999719889126265</v>
      </c>
      <c r="F105" s="84">
        <f t="shared" si="9"/>
        <v>0.36999719889126265</v>
      </c>
      <c r="G105" s="236">
        <f t="shared" si="8"/>
        <v>0.54247834366677661</v>
      </c>
      <c r="H105" s="228"/>
    </row>
    <row r="106" spans="1:8" ht="16" x14ac:dyDescent="0.2">
      <c r="A106" s="2">
        <f t="shared" si="14"/>
        <v>100</v>
      </c>
      <c r="B106" s="2">
        <v>3.51</v>
      </c>
      <c r="C106" s="229" t="s">
        <v>186</v>
      </c>
      <c r="D106" s="230">
        <v>22312</v>
      </c>
      <c r="E106" s="83">
        <f t="shared" si="10"/>
        <v>0.58300688571058279</v>
      </c>
      <c r="F106" s="84">
        <f t="shared" si="9"/>
        <v>0.58300688571058279</v>
      </c>
      <c r="G106" s="236">
        <f t="shared" si="8"/>
        <v>0.54247834366677661</v>
      </c>
      <c r="H106" s="228"/>
    </row>
    <row r="107" spans="1:8" ht="16" x14ac:dyDescent="0.2">
      <c r="A107" s="2">
        <f t="shared" si="14"/>
        <v>101</v>
      </c>
      <c r="B107" s="2">
        <v>3.52</v>
      </c>
      <c r="C107" s="229" t="s">
        <v>187</v>
      </c>
      <c r="D107" s="230">
        <v>22834</v>
      </c>
      <c r="E107" s="83">
        <f t="shared" si="10"/>
        <v>0.59664661295784538</v>
      </c>
      <c r="F107" s="84">
        <f t="shared" si="9"/>
        <v>0.59664661295784538</v>
      </c>
      <c r="G107" s="236">
        <f t="shared" si="8"/>
        <v>0.54247834366677661</v>
      </c>
      <c r="H107" s="228"/>
    </row>
    <row r="108" spans="1:8" ht="16" x14ac:dyDescent="0.2">
      <c r="A108" s="2">
        <f t="shared" si="14"/>
        <v>102</v>
      </c>
      <c r="B108" s="2">
        <v>3.53</v>
      </c>
      <c r="C108" s="229" t="s">
        <v>189</v>
      </c>
      <c r="D108" s="230">
        <v>14494</v>
      </c>
      <c r="E108" s="83">
        <f t="shared" si="10"/>
        <v>0.37872453394985595</v>
      </c>
      <c r="F108" s="84">
        <f t="shared" si="9"/>
        <v>0.37872453394985595</v>
      </c>
      <c r="G108" s="236">
        <f t="shared" si="8"/>
        <v>0.54247834366677661</v>
      </c>
      <c r="H108" s="228"/>
    </row>
    <row r="109" spans="1:8" ht="16" x14ac:dyDescent="0.2">
      <c r="A109" s="2">
        <f t="shared" si="14"/>
        <v>103</v>
      </c>
      <c r="B109" s="2">
        <v>3.54</v>
      </c>
      <c r="C109" s="229" t="s">
        <v>190</v>
      </c>
      <c r="D109" s="230">
        <v>17917</v>
      </c>
      <c r="E109" s="83">
        <f t="shared" si="10"/>
        <v>0.4681666534275955</v>
      </c>
      <c r="F109" s="84">
        <f t="shared" si="9"/>
        <v>0.4681666534275955</v>
      </c>
      <c r="G109" s="236">
        <f t="shared" si="8"/>
        <v>0.54247834366677661</v>
      </c>
      <c r="H109" s="228"/>
    </row>
    <row r="110" spans="1:8" ht="16" x14ac:dyDescent="0.2">
      <c r="A110" s="2">
        <f t="shared" si="14"/>
        <v>104</v>
      </c>
      <c r="B110" s="2">
        <v>3.55</v>
      </c>
      <c r="C110" s="229" t="s">
        <v>191</v>
      </c>
      <c r="D110" s="230">
        <v>14432</v>
      </c>
      <c r="E110" s="83">
        <f t="shared" si="10"/>
        <v>0.3771044897174225</v>
      </c>
      <c r="F110" s="84">
        <f t="shared" si="9"/>
        <v>0.3771044897174225</v>
      </c>
      <c r="G110" s="236">
        <f t="shared" si="8"/>
        <v>0.54247834366677661</v>
      </c>
      <c r="H110" s="228"/>
    </row>
    <row r="111" spans="1:8" ht="16" x14ac:dyDescent="0.2">
      <c r="A111" s="2">
        <f t="shared" si="14"/>
        <v>105</v>
      </c>
      <c r="B111" s="2">
        <v>3.56</v>
      </c>
      <c r="C111" s="229" t="s">
        <v>192</v>
      </c>
      <c r="D111" s="230">
        <v>23094</v>
      </c>
      <c r="E111" s="83">
        <f t="shared" si="10"/>
        <v>0.60344034683579229</v>
      </c>
      <c r="F111" s="84">
        <f t="shared" si="9"/>
        <v>0.60344034683579229</v>
      </c>
      <c r="G111" s="236">
        <f t="shared" si="8"/>
        <v>0.54247834366677661</v>
      </c>
      <c r="H111" s="228"/>
    </row>
    <row r="112" spans="1:8" ht="16" x14ac:dyDescent="0.2">
      <c r="A112" s="2">
        <f t="shared" si="14"/>
        <v>106</v>
      </c>
      <c r="B112" s="2">
        <v>3.57</v>
      </c>
      <c r="C112" s="229" t="s">
        <v>193</v>
      </c>
      <c r="D112" s="230">
        <v>18060</v>
      </c>
      <c r="E112" s="83">
        <f t="shared" si="10"/>
        <v>0.47190320706046635</v>
      </c>
      <c r="F112" s="84">
        <f t="shared" si="9"/>
        <v>0.47190320706046635</v>
      </c>
      <c r="G112" s="236">
        <f t="shared" si="8"/>
        <v>0.54247834366677661</v>
      </c>
      <c r="H112" s="228"/>
    </row>
    <row r="113" spans="1:8" ht="16" x14ac:dyDescent="0.2">
      <c r="A113" s="2">
        <f t="shared" si="14"/>
        <v>107</v>
      </c>
      <c r="B113" s="2">
        <v>3.58</v>
      </c>
      <c r="C113" s="229" t="s">
        <v>194</v>
      </c>
      <c r="D113" s="230">
        <v>12664</v>
      </c>
      <c r="E113" s="83">
        <f t="shared" si="10"/>
        <v>0.33090709934738349</v>
      </c>
      <c r="F113" s="84">
        <f t="shared" si="9"/>
        <v>0.33090709934738349</v>
      </c>
      <c r="G113" s="236">
        <f t="shared" si="8"/>
        <v>0.54247834366677661</v>
      </c>
      <c r="H113" s="228"/>
    </row>
    <row r="114" spans="1:8" ht="16" x14ac:dyDescent="0.2">
      <c r="A114" s="2">
        <f t="shared" si="14"/>
        <v>108</v>
      </c>
      <c r="B114" s="2">
        <v>3.59</v>
      </c>
      <c r="C114" s="229" t="s">
        <v>195</v>
      </c>
      <c r="D114" s="230">
        <v>11038</v>
      </c>
      <c r="E114" s="83">
        <f t="shared" si="10"/>
        <v>0.28842013286453083</v>
      </c>
      <c r="F114" s="84">
        <f t="shared" si="9"/>
        <v>0.28842013286453083</v>
      </c>
      <c r="G114" s="236">
        <f t="shared" si="8"/>
        <v>0.54247834366677661</v>
      </c>
      <c r="H114" s="228"/>
    </row>
    <row r="115" spans="1:8" ht="16" x14ac:dyDescent="0.2">
      <c r="A115" s="2">
        <f>A114+1</f>
        <v>109</v>
      </c>
      <c r="B115" s="84">
        <v>3.6</v>
      </c>
      <c r="C115" s="229" t="s">
        <v>197</v>
      </c>
      <c r="D115" s="230">
        <v>21276</v>
      </c>
      <c r="E115" s="83">
        <f t="shared" si="10"/>
        <v>0.55593646918153272</v>
      </c>
      <c r="F115" s="84">
        <f t="shared" si="9"/>
        <v>0.55593646918153272</v>
      </c>
      <c r="G115" s="236">
        <f t="shared" si="8"/>
        <v>0.54247834366677661</v>
      </c>
      <c r="H115" s="228"/>
    </row>
    <row r="116" spans="1:8" ht="16" x14ac:dyDescent="0.2">
      <c r="A116" s="2"/>
      <c r="B116" s="258">
        <v>4</v>
      </c>
      <c r="C116" s="256" t="s">
        <v>284</v>
      </c>
      <c r="D116" s="230"/>
      <c r="E116" s="83"/>
      <c r="F116" s="84"/>
      <c r="G116" s="236"/>
      <c r="H116" s="2"/>
    </row>
    <row r="117" spans="1:8" ht="16" x14ac:dyDescent="0.2">
      <c r="A117" s="2">
        <f>A115+1</f>
        <v>110</v>
      </c>
      <c r="B117" s="2">
        <v>4.0999999999999996</v>
      </c>
      <c r="C117" s="229" t="s">
        <v>198</v>
      </c>
      <c r="D117" s="230">
        <v>7234</v>
      </c>
      <c r="E117" s="83">
        <f t="shared" si="10"/>
        <v>0.18902258028103064</v>
      </c>
      <c r="F117" s="84">
        <f t="shared" si="9"/>
        <v>0.18902258028103064</v>
      </c>
      <c r="G117" s="236">
        <f>AVERAGE(E117:E137)</f>
        <v>0.17833924711691851</v>
      </c>
      <c r="H117" s="231" t="s">
        <v>42</v>
      </c>
    </row>
    <row r="118" spans="1:8" ht="16" x14ac:dyDescent="0.2">
      <c r="A118" s="2">
        <f t="shared" ref="A118:A125" si="15">A117+1</f>
        <v>111</v>
      </c>
      <c r="B118" s="2">
        <v>4.2</v>
      </c>
      <c r="C118" s="229" t="s">
        <v>156</v>
      </c>
      <c r="D118" s="226">
        <v>8694</v>
      </c>
      <c r="E118" s="83">
        <f t="shared" si="10"/>
        <v>0.22717200898027098</v>
      </c>
      <c r="F118" s="84">
        <f t="shared" si="9"/>
        <v>0.22717200898027098</v>
      </c>
      <c r="G118" s="237">
        <f>+G117</f>
        <v>0.17833924711691851</v>
      </c>
      <c r="H118" s="231"/>
    </row>
    <row r="119" spans="1:8" ht="16" x14ac:dyDescent="0.2">
      <c r="A119" s="2">
        <f t="shared" si="15"/>
        <v>112</v>
      </c>
      <c r="B119" s="2">
        <v>4.3</v>
      </c>
      <c r="C119" s="229" t="s">
        <v>157</v>
      </c>
      <c r="D119" s="230">
        <v>9797</v>
      </c>
      <c r="E119" s="83">
        <f t="shared" si="10"/>
        <v>0.25599311847017653</v>
      </c>
      <c r="F119" s="84">
        <f t="shared" si="9"/>
        <v>0.25599311847017653</v>
      </c>
      <c r="G119" s="237">
        <f t="shared" ref="G119:G137" si="16">+G118</f>
        <v>0.17833924711691851</v>
      </c>
      <c r="H119" s="231"/>
    </row>
    <row r="120" spans="1:8" ht="16" x14ac:dyDescent="0.2">
      <c r="A120" s="2">
        <f t="shared" si="15"/>
        <v>113</v>
      </c>
      <c r="B120" s="2">
        <v>4.4000000000000004</v>
      </c>
      <c r="C120" s="229" t="s">
        <v>158</v>
      </c>
      <c r="D120" s="226">
        <v>4321</v>
      </c>
      <c r="E120" s="83">
        <f t="shared" si="10"/>
        <v>0.11290663110234081</v>
      </c>
      <c r="F120" s="84">
        <f t="shared" si="9"/>
        <v>0.11290663110234081</v>
      </c>
      <c r="G120" s="237">
        <f t="shared" si="16"/>
        <v>0.17833924711691851</v>
      </c>
      <c r="H120" s="231"/>
    </row>
    <row r="121" spans="1:8" ht="16" x14ac:dyDescent="0.2">
      <c r="A121" s="2">
        <f t="shared" si="15"/>
        <v>114</v>
      </c>
      <c r="B121" s="2">
        <v>4.5</v>
      </c>
      <c r="C121" s="229" t="s">
        <v>159</v>
      </c>
      <c r="D121" s="230">
        <v>6412</v>
      </c>
      <c r="E121" s="83">
        <f t="shared" si="10"/>
        <v>0.16754392932844464</v>
      </c>
      <c r="F121" s="84">
        <f t="shared" si="9"/>
        <v>0.16754392932844464</v>
      </c>
      <c r="G121" s="237">
        <f t="shared" si="16"/>
        <v>0.17833924711691851</v>
      </c>
      <c r="H121" s="231"/>
    </row>
    <row r="122" spans="1:8" ht="16" x14ac:dyDescent="0.2">
      <c r="A122" s="2">
        <f t="shared" si="15"/>
        <v>115</v>
      </c>
      <c r="B122" s="2">
        <v>4.5999999999999996</v>
      </c>
      <c r="C122" s="229" t="s">
        <v>160</v>
      </c>
      <c r="D122" s="226">
        <v>9536</v>
      </c>
      <c r="E122" s="83">
        <f t="shared" si="10"/>
        <v>0.24917325484654523</v>
      </c>
      <c r="F122" s="84">
        <f t="shared" si="9"/>
        <v>0.24917325484654523</v>
      </c>
      <c r="G122" s="237">
        <f t="shared" si="16"/>
        <v>0.17833924711691851</v>
      </c>
      <c r="H122" s="231"/>
    </row>
    <row r="123" spans="1:8" ht="16" x14ac:dyDescent="0.2">
      <c r="A123" s="2">
        <f t="shared" si="15"/>
        <v>116</v>
      </c>
      <c r="B123" s="2">
        <v>4.7</v>
      </c>
      <c r="C123" s="229" t="s">
        <v>161</v>
      </c>
      <c r="D123" s="230">
        <v>5861</v>
      </c>
      <c r="E123" s="83">
        <f t="shared" si="10"/>
        <v>0.15314643945633405</v>
      </c>
      <c r="F123" s="84">
        <f t="shared" si="9"/>
        <v>0.15314643945633405</v>
      </c>
      <c r="G123" s="237">
        <f t="shared" si="16"/>
        <v>0.17833924711691851</v>
      </c>
      <c r="H123" s="231"/>
    </row>
    <row r="124" spans="1:8" ht="16" x14ac:dyDescent="0.2">
      <c r="A124" s="2">
        <f t="shared" si="15"/>
        <v>117</v>
      </c>
      <c r="B124" s="2">
        <v>4.8</v>
      </c>
      <c r="C124" s="229" t="s">
        <v>162</v>
      </c>
      <c r="D124" s="226">
        <v>5552</v>
      </c>
      <c r="E124" s="83">
        <f t="shared" si="10"/>
        <v>0.145072348039851</v>
      </c>
      <c r="F124" s="84">
        <f t="shared" si="9"/>
        <v>0.145072348039851</v>
      </c>
      <c r="G124" s="237">
        <f t="shared" si="16"/>
        <v>0.17833924711691851</v>
      </c>
      <c r="H124" s="231"/>
    </row>
    <row r="125" spans="1:8" ht="16" x14ac:dyDescent="0.2">
      <c r="A125" s="2">
        <f t="shared" si="15"/>
        <v>118</v>
      </c>
      <c r="B125" s="2">
        <v>4.9000000000000004</v>
      </c>
      <c r="C125" s="229" t="s">
        <v>163</v>
      </c>
      <c r="D125" s="230">
        <v>5098</v>
      </c>
      <c r="E125" s="83">
        <f t="shared" si="10"/>
        <v>0.1332094434991283</v>
      </c>
      <c r="F125" s="84">
        <f t="shared" si="9"/>
        <v>0.1332094434991283</v>
      </c>
      <c r="G125" s="237">
        <f t="shared" si="16"/>
        <v>0.17833924711691851</v>
      </c>
      <c r="H125" s="231"/>
    </row>
    <row r="126" spans="1:8" ht="16" x14ac:dyDescent="0.2">
      <c r="A126" s="2">
        <f>A125+1</f>
        <v>119</v>
      </c>
      <c r="B126" s="84">
        <v>4.0999999999999996</v>
      </c>
      <c r="C126" s="229" t="s">
        <v>164</v>
      </c>
      <c r="D126" s="226">
        <v>5177</v>
      </c>
      <c r="E126" s="83">
        <f t="shared" si="10"/>
        <v>0.13527369340819681</v>
      </c>
      <c r="F126" s="84">
        <f t="shared" ref="F126:F137" si="17">+E126</f>
        <v>0.13527369340819681</v>
      </c>
      <c r="G126" s="237">
        <f t="shared" si="16"/>
        <v>0.17833924711691851</v>
      </c>
      <c r="H126" s="231"/>
    </row>
    <row r="127" spans="1:8" ht="16" x14ac:dyDescent="0.2">
      <c r="A127" s="2">
        <f t="shared" ref="A127:A136" si="18">A126+1</f>
        <v>120</v>
      </c>
      <c r="B127" s="2">
        <v>4.1100000000000003</v>
      </c>
      <c r="C127" s="229" t="s">
        <v>165</v>
      </c>
      <c r="D127" s="230">
        <v>5649</v>
      </c>
      <c r="E127" s="83">
        <f t="shared" si="10"/>
        <v>0.1476069333712389</v>
      </c>
      <c r="F127" s="84">
        <f t="shared" si="17"/>
        <v>0.1476069333712389</v>
      </c>
      <c r="G127" s="237">
        <f t="shared" si="16"/>
        <v>0.17833924711691851</v>
      </c>
      <c r="H127" s="231"/>
    </row>
    <row r="128" spans="1:8" ht="16" x14ac:dyDescent="0.2">
      <c r="A128" s="2">
        <f t="shared" si="18"/>
        <v>121</v>
      </c>
      <c r="B128" s="2">
        <v>4.12</v>
      </c>
      <c r="C128" s="229" t="s">
        <v>168</v>
      </c>
      <c r="D128" s="230">
        <v>7730</v>
      </c>
      <c r="E128" s="83">
        <f t="shared" si="10"/>
        <v>0.20198293414049859</v>
      </c>
      <c r="F128" s="84">
        <f t="shared" si="17"/>
        <v>0.20198293414049859</v>
      </c>
      <c r="G128" s="237">
        <f>+G127</f>
        <v>0.17833924711691851</v>
      </c>
      <c r="H128" s="231"/>
    </row>
    <row r="129" spans="1:8" ht="16" x14ac:dyDescent="0.2">
      <c r="A129" s="2">
        <f t="shared" si="18"/>
        <v>122</v>
      </c>
      <c r="B129" s="2">
        <v>4.13</v>
      </c>
      <c r="C129" s="229" t="s">
        <v>169</v>
      </c>
      <c r="D129" s="230">
        <v>5322</v>
      </c>
      <c r="E129" s="83">
        <f t="shared" si="10"/>
        <v>0.13906250653243643</v>
      </c>
      <c r="F129" s="84">
        <f t="shared" si="17"/>
        <v>0.13906250653243643</v>
      </c>
      <c r="G129" s="237">
        <f t="shared" si="16"/>
        <v>0.17833924711691851</v>
      </c>
      <c r="H129" s="231"/>
    </row>
    <row r="130" spans="1:8" ht="16" x14ac:dyDescent="0.2">
      <c r="A130" s="2">
        <f t="shared" si="18"/>
        <v>123</v>
      </c>
      <c r="B130" s="2">
        <v>4.1399999999999997</v>
      </c>
      <c r="C130" s="229" t="s">
        <v>170</v>
      </c>
      <c r="D130" s="230">
        <v>9530</v>
      </c>
      <c r="E130" s="83">
        <f t="shared" si="10"/>
        <v>0.24901647637243876</v>
      </c>
      <c r="F130" s="84">
        <f t="shared" si="17"/>
        <v>0.24901647637243876</v>
      </c>
      <c r="G130" s="237">
        <f t="shared" si="16"/>
        <v>0.17833924711691851</v>
      </c>
      <c r="H130" s="231"/>
    </row>
    <row r="131" spans="1:8" ht="16" x14ac:dyDescent="0.2">
      <c r="A131" s="2">
        <f t="shared" si="18"/>
        <v>124</v>
      </c>
      <c r="B131" s="2">
        <v>4.1500000000000004</v>
      </c>
      <c r="C131" s="229" t="s">
        <v>171</v>
      </c>
      <c r="D131" s="230">
        <v>8418</v>
      </c>
      <c r="E131" s="83">
        <f t="shared" si="10"/>
        <v>0.21996019917137349</v>
      </c>
      <c r="F131" s="84">
        <f t="shared" si="17"/>
        <v>0.21996019917137349</v>
      </c>
      <c r="G131" s="237">
        <f t="shared" si="16"/>
        <v>0.17833924711691851</v>
      </c>
      <c r="H131" s="231"/>
    </row>
    <row r="132" spans="1:8" ht="16" x14ac:dyDescent="0.2">
      <c r="A132" s="2">
        <f t="shared" si="18"/>
        <v>125</v>
      </c>
      <c r="B132" s="2">
        <v>4.16</v>
      </c>
      <c r="C132" s="229" t="s">
        <v>172</v>
      </c>
      <c r="D132" s="230">
        <v>8467</v>
      </c>
      <c r="E132" s="83">
        <f t="shared" si="10"/>
        <v>0.22124055670990966</v>
      </c>
      <c r="F132" s="84">
        <f t="shared" si="17"/>
        <v>0.22124055670990966</v>
      </c>
      <c r="G132" s="237">
        <f t="shared" si="16"/>
        <v>0.17833924711691851</v>
      </c>
      <c r="H132" s="231"/>
    </row>
    <row r="133" spans="1:8" ht="16" x14ac:dyDescent="0.2">
      <c r="A133" s="2">
        <f t="shared" si="18"/>
        <v>126</v>
      </c>
      <c r="B133" s="2">
        <v>4.17</v>
      </c>
      <c r="C133" s="229" t="s">
        <v>173</v>
      </c>
      <c r="D133" s="230">
        <v>2939</v>
      </c>
      <c r="E133" s="83">
        <f t="shared" si="10"/>
        <v>7.6795322566484525E-2</v>
      </c>
      <c r="F133" s="84">
        <f t="shared" si="17"/>
        <v>7.6795322566484525E-2</v>
      </c>
      <c r="G133" s="237">
        <f t="shared" si="16"/>
        <v>0.17833924711691851</v>
      </c>
      <c r="H133" s="231"/>
    </row>
    <row r="134" spans="1:8" ht="16" x14ac:dyDescent="0.2">
      <c r="A134" s="2">
        <f t="shared" si="18"/>
        <v>127</v>
      </c>
      <c r="B134" s="2">
        <v>4.18</v>
      </c>
      <c r="C134" s="229" t="s">
        <v>174</v>
      </c>
      <c r="D134" s="230">
        <v>7060</v>
      </c>
      <c r="E134" s="83">
        <f t="shared" si="10"/>
        <v>0.1844760045319431</v>
      </c>
      <c r="F134" s="84">
        <f t="shared" si="17"/>
        <v>0.1844760045319431</v>
      </c>
      <c r="G134" s="237">
        <f t="shared" si="16"/>
        <v>0.17833924711691851</v>
      </c>
      <c r="H134" s="231"/>
    </row>
    <row r="135" spans="1:8" ht="16" x14ac:dyDescent="0.2">
      <c r="A135" s="2">
        <f t="shared" si="18"/>
        <v>128</v>
      </c>
      <c r="B135" s="2">
        <v>4.1900000000000004</v>
      </c>
      <c r="C135" s="229" t="s">
        <v>178</v>
      </c>
      <c r="D135" s="230">
        <v>7412</v>
      </c>
      <c r="E135" s="83">
        <f t="shared" si="10"/>
        <v>0.19367367501285584</v>
      </c>
      <c r="F135" s="84">
        <f t="shared" si="17"/>
        <v>0.19367367501285584</v>
      </c>
      <c r="G135" s="237">
        <f t="shared" si="16"/>
        <v>0.17833924711691851</v>
      </c>
      <c r="H135" s="231"/>
    </row>
    <row r="136" spans="1:8" ht="16" x14ac:dyDescent="0.2">
      <c r="A136" s="2">
        <f t="shared" si="18"/>
        <v>129</v>
      </c>
      <c r="B136" s="84">
        <v>4.2</v>
      </c>
      <c r="C136" s="229" t="s">
        <v>188</v>
      </c>
      <c r="D136" s="230">
        <v>8481</v>
      </c>
      <c r="E136" s="83">
        <f t="shared" si="10"/>
        <v>0.22160637314949141</v>
      </c>
      <c r="F136" s="84">
        <f t="shared" si="17"/>
        <v>0.22160637314949141</v>
      </c>
      <c r="G136" s="237">
        <f t="shared" si="16"/>
        <v>0.17833924711691851</v>
      </c>
      <c r="H136" s="231"/>
    </row>
    <row r="137" spans="1:8" ht="16" x14ac:dyDescent="0.2">
      <c r="A137" s="2">
        <f>A136+1</f>
        <v>130</v>
      </c>
      <c r="B137" s="2">
        <v>4.21</v>
      </c>
      <c r="C137" s="229" t="s">
        <v>180</v>
      </c>
      <c r="D137" s="230">
        <v>4638</v>
      </c>
      <c r="E137" s="83">
        <f t="shared" ref="E137" si="19">+D137*100/$D$3</f>
        <v>0.12118976048429916</v>
      </c>
      <c r="F137" s="84">
        <f t="shared" si="17"/>
        <v>0.12118976048429916</v>
      </c>
      <c r="G137" s="237">
        <f t="shared" si="16"/>
        <v>0.17833924711691851</v>
      </c>
      <c r="H137" s="231"/>
    </row>
    <row r="138" spans="1:8" ht="16" x14ac:dyDescent="0.2">
      <c r="A138" s="232"/>
      <c r="B138" s="232"/>
      <c r="C138" s="233" t="s">
        <v>37</v>
      </c>
      <c r="D138" s="232"/>
      <c r="E138" s="234">
        <f>+SUM(E5:E137)</f>
        <v>100.1211897604843</v>
      </c>
      <c r="F138" s="234">
        <f t="shared" ref="F138:G138" si="20">+SUM(F5:F137)</f>
        <v>100.1211897604843</v>
      </c>
      <c r="G138" s="234">
        <f t="shared" si="20"/>
        <v>100.1211897604841</v>
      </c>
      <c r="H138" s="235"/>
    </row>
  </sheetData>
  <mergeCells count="6">
    <mergeCell ref="H117:H137"/>
    <mergeCell ref="A1:H1"/>
    <mergeCell ref="H5:H20"/>
    <mergeCell ref="H22:H54"/>
    <mergeCell ref="H56:H115"/>
    <mergeCell ref="A2:B2"/>
  </mergeCells>
  <phoneticPr fontId="18" type="noConversion"/>
  <pageMargins left="0.7" right="0.7" top="0.75" bottom="0.75" header="0.3" footer="0.3"/>
  <pageSetup paperSize="9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8"/>
  <sheetViews>
    <sheetView tabSelected="1" zoomScale="150" zoomScaleNormal="150" zoomScalePageLayoutView="150" workbookViewId="0">
      <pane ySplit="3" topLeftCell="A4" activePane="bottomLeft" state="frozen"/>
      <selection pane="bottomLeft" activeCell="G144" sqref="G144"/>
    </sheetView>
  </sheetViews>
  <sheetFormatPr baseColWidth="10" defaultColWidth="9" defaultRowHeight="18" x14ac:dyDescent="0.2"/>
  <cols>
    <col min="1" max="1" width="6.5" style="115" bestFit="1" customWidth="1"/>
    <col min="2" max="2" width="6.5" style="115" customWidth="1"/>
    <col min="3" max="3" width="21.1640625" style="113" customWidth="1"/>
    <col min="4" max="4" width="15.83203125" style="115" customWidth="1"/>
    <col min="5" max="5" width="29.6640625" style="116" customWidth="1"/>
    <col min="6" max="7" width="13" style="115" customWidth="1"/>
    <col min="8" max="8" width="16.5" style="115" customWidth="1"/>
    <col min="9" max="9" width="0" style="113" hidden="1" customWidth="1"/>
    <col min="10" max="10" width="0" style="117" hidden="1" customWidth="1"/>
    <col min="11" max="16384" width="9" style="113"/>
  </cols>
  <sheetData>
    <row r="1" spans="1:11" s="109" customFormat="1" ht="34.5" customHeight="1" x14ac:dyDescent="0.25">
      <c r="A1" s="163" t="s">
        <v>125</v>
      </c>
      <c r="B1" s="163"/>
      <c r="C1" s="163"/>
      <c r="D1" s="163"/>
      <c r="E1" s="163"/>
      <c r="F1" s="163"/>
      <c r="G1" s="163"/>
      <c r="H1" s="163"/>
      <c r="I1" s="107"/>
      <c r="J1" s="108"/>
      <c r="K1" s="107"/>
    </row>
    <row r="2" spans="1:11" ht="90" x14ac:dyDescent="0.2">
      <c r="A2" s="259" t="s">
        <v>0</v>
      </c>
      <c r="B2" s="260"/>
      <c r="C2" s="102" t="s">
        <v>1</v>
      </c>
      <c r="D2" s="102" t="s">
        <v>279</v>
      </c>
      <c r="E2" s="110" t="s">
        <v>278</v>
      </c>
      <c r="F2" s="102" t="s">
        <v>2</v>
      </c>
      <c r="G2" s="102" t="s">
        <v>3</v>
      </c>
      <c r="H2" s="102" t="s">
        <v>4</v>
      </c>
      <c r="I2" s="111"/>
      <c r="J2" s="112"/>
      <c r="K2" s="111"/>
    </row>
    <row r="3" spans="1:11" x14ac:dyDescent="0.2">
      <c r="A3" s="242"/>
      <c r="B3" s="242"/>
      <c r="C3" s="242"/>
      <c r="D3" s="243">
        <f>+SUM(D5:D137)</f>
        <v>16486.490000000005</v>
      </c>
      <c r="E3" s="244"/>
      <c r="F3" s="242"/>
      <c r="G3" s="242"/>
      <c r="H3" s="242"/>
      <c r="I3" s="111"/>
      <c r="J3" s="112"/>
      <c r="K3" s="111"/>
    </row>
    <row r="4" spans="1:11" x14ac:dyDescent="0.2">
      <c r="A4" s="242"/>
      <c r="B4" s="242">
        <v>1</v>
      </c>
      <c r="C4" s="242" t="s">
        <v>285</v>
      </c>
      <c r="D4" s="243"/>
      <c r="E4" s="244"/>
      <c r="F4" s="242"/>
      <c r="G4" s="242"/>
      <c r="H4" s="242"/>
      <c r="I4" s="111"/>
      <c r="J4" s="112"/>
      <c r="K4" s="111"/>
    </row>
    <row r="5" spans="1:11" ht="18" customHeight="1" x14ac:dyDescent="0.2">
      <c r="A5" s="245">
        <v>1</v>
      </c>
      <c r="B5" s="245">
        <v>1.1000000000000001</v>
      </c>
      <c r="C5" s="238" t="s">
        <v>143</v>
      </c>
      <c r="D5" s="245">
        <v>34.22</v>
      </c>
      <c r="E5" s="246">
        <f>+D5*80/$D$3</f>
        <v>0.16605111215304161</v>
      </c>
      <c r="F5" s="247">
        <f>+E5</f>
        <v>0.16605111215304161</v>
      </c>
      <c r="G5" s="248">
        <f>AVERAGE(F5:F80)</f>
        <v>0.2690815647427553</v>
      </c>
      <c r="H5" s="249" t="s">
        <v>5</v>
      </c>
      <c r="I5" s="111">
        <f>4*0.3</f>
        <v>1.2</v>
      </c>
      <c r="J5" s="112">
        <v>1.2</v>
      </c>
      <c r="K5" s="114"/>
    </row>
    <row r="6" spans="1:11" x14ac:dyDescent="0.2">
      <c r="A6" s="245">
        <f>A5+1</f>
        <v>2</v>
      </c>
      <c r="B6" s="245">
        <v>1.2</v>
      </c>
      <c r="C6" s="238" t="s">
        <v>144</v>
      </c>
      <c r="D6" s="245">
        <v>15.54</v>
      </c>
      <c r="E6" s="246">
        <f t="shared" ref="E6:E69" si="0">+D6*80/$D$3</f>
        <v>7.540719704436781E-2</v>
      </c>
      <c r="F6" s="247">
        <f t="shared" ref="F6:F69" si="1">+E6</f>
        <v>7.540719704436781E-2</v>
      </c>
      <c r="G6" s="248">
        <f>+G5</f>
        <v>0.2690815647427553</v>
      </c>
      <c r="H6" s="249"/>
      <c r="I6" s="111"/>
      <c r="J6" s="112"/>
      <c r="K6" s="111"/>
    </row>
    <row r="7" spans="1:11" x14ac:dyDescent="0.2">
      <c r="A7" s="245">
        <f t="shared" ref="A7:A55" si="2">A6+1</f>
        <v>3</v>
      </c>
      <c r="B7" s="245">
        <v>1.3</v>
      </c>
      <c r="C7" s="238" t="s">
        <v>145</v>
      </c>
      <c r="D7" s="245">
        <v>25.47</v>
      </c>
      <c r="E7" s="246">
        <f t="shared" si="0"/>
        <v>0.12359210480823991</v>
      </c>
      <c r="F7" s="247">
        <f>+E7</f>
        <v>0.12359210480823991</v>
      </c>
      <c r="G7" s="248">
        <f t="shared" ref="G7:G70" si="3">+G6</f>
        <v>0.2690815647427553</v>
      </c>
      <c r="H7" s="249"/>
      <c r="I7" s="111"/>
      <c r="J7" s="112"/>
      <c r="K7" s="111"/>
    </row>
    <row r="8" spans="1:11" x14ac:dyDescent="0.2">
      <c r="A8" s="245">
        <f t="shared" si="2"/>
        <v>4</v>
      </c>
      <c r="B8" s="245">
        <v>1.4</v>
      </c>
      <c r="C8" s="238" t="s">
        <v>146</v>
      </c>
      <c r="D8" s="245">
        <v>23.04</v>
      </c>
      <c r="E8" s="246">
        <f t="shared" si="0"/>
        <v>0.11180063191134069</v>
      </c>
      <c r="F8" s="247">
        <f>+E8</f>
        <v>0.11180063191134069</v>
      </c>
      <c r="G8" s="248">
        <f t="shared" si="3"/>
        <v>0.2690815647427553</v>
      </c>
      <c r="H8" s="249"/>
      <c r="I8" s="111"/>
      <c r="J8" s="112"/>
      <c r="K8" s="111"/>
    </row>
    <row r="9" spans="1:11" ht="18" customHeight="1" x14ac:dyDescent="0.2">
      <c r="A9" s="245">
        <f t="shared" si="2"/>
        <v>5</v>
      </c>
      <c r="B9" s="245">
        <v>1.5</v>
      </c>
      <c r="C9" s="238" t="s">
        <v>147</v>
      </c>
      <c r="D9" s="245">
        <v>38.86</v>
      </c>
      <c r="E9" s="246">
        <f t="shared" si="0"/>
        <v>0.18856651719074219</v>
      </c>
      <c r="F9" s="247">
        <f t="shared" si="1"/>
        <v>0.18856651719074219</v>
      </c>
      <c r="G9" s="248">
        <f t="shared" si="3"/>
        <v>0.2690815647427553</v>
      </c>
      <c r="H9" s="249"/>
      <c r="I9" s="111">
        <v>1</v>
      </c>
      <c r="J9" s="112">
        <f>20*0.7</f>
        <v>14</v>
      </c>
      <c r="K9" s="111"/>
    </row>
    <row r="10" spans="1:11" x14ac:dyDescent="0.2">
      <c r="A10" s="245">
        <f t="shared" si="2"/>
        <v>6</v>
      </c>
      <c r="B10" s="245">
        <v>1.6</v>
      </c>
      <c r="C10" s="238" t="s">
        <v>148</v>
      </c>
      <c r="D10" s="245">
        <v>29.09</v>
      </c>
      <c r="E10" s="246">
        <f t="shared" si="0"/>
        <v>0.14115800270403214</v>
      </c>
      <c r="F10" s="247">
        <f t="shared" ref="F10:F28" si="4">+E10</f>
        <v>0.14115800270403214</v>
      </c>
      <c r="G10" s="248">
        <f t="shared" si="3"/>
        <v>0.2690815647427553</v>
      </c>
      <c r="H10" s="249"/>
      <c r="I10" s="111">
        <v>2</v>
      </c>
      <c r="J10" s="112"/>
      <c r="K10" s="111"/>
    </row>
    <row r="11" spans="1:11" x14ac:dyDescent="0.2">
      <c r="A11" s="245">
        <f t="shared" si="2"/>
        <v>7</v>
      </c>
      <c r="B11" s="245">
        <v>1.7</v>
      </c>
      <c r="C11" s="229" t="s">
        <v>249</v>
      </c>
      <c r="D11" s="245">
        <v>33.479999999999997</v>
      </c>
      <c r="E11" s="246">
        <f t="shared" si="0"/>
        <v>0.16246029324616693</v>
      </c>
      <c r="F11" s="247">
        <f t="shared" si="4"/>
        <v>0.16246029324616693</v>
      </c>
      <c r="G11" s="248">
        <f t="shared" si="3"/>
        <v>0.2690815647427553</v>
      </c>
      <c r="H11" s="249"/>
      <c r="I11" s="111">
        <v>3</v>
      </c>
      <c r="J11" s="112"/>
      <c r="K11" s="111"/>
    </row>
    <row r="12" spans="1:11" x14ac:dyDescent="0.2">
      <c r="A12" s="245">
        <f t="shared" si="2"/>
        <v>8</v>
      </c>
      <c r="B12" s="245">
        <v>1.8</v>
      </c>
      <c r="C12" s="238" t="s">
        <v>209</v>
      </c>
      <c r="D12" s="245">
        <v>22.21</v>
      </c>
      <c r="E12" s="246">
        <f t="shared" si="0"/>
        <v>0.10777309178606238</v>
      </c>
      <c r="F12" s="247">
        <f t="shared" si="4"/>
        <v>0.10777309178606238</v>
      </c>
      <c r="G12" s="248">
        <f t="shared" si="3"/>
        <v>0.2690815647427553</v>
      </c>
      <c r="H12" s="249"/>
      <c r="I12" s="111">
        <v>4</v>
      </c>
      <c r="J12" s="112"/>
      <c r="K12" s="111"/>
    </row>
    <row r="13" spans="1:11" x14ac:dyDescent="0.2">
      <c r="A13" s="245">
        <f t="shared" si="2"/>
        <v>9</v>
      </c>
      <c r="B13" s="245">
        <v>1.9</v>
      </c>
      <c r="C13" s="238" t="s">
        <v>217</v>
      </c>
      <c r="D13" s="245">
        <v>50.06</v>
      </c>
      <c r="E13" s="246">
        <f t="shared" si="0"/>
        <v>0.24291404659208837</v>
      </c>
      <c r="F13" s="247">
        <f t="shared" si="4"/>
        <v>0.24291404659208837</v>
      </c>
      <c r="G13" s="248">
        <f t="shared" si="3"/>
        <v>0.2690815647427553</v>
      </c>
      <c r="H13" s="249"/>
      <c r="I13" s="111">
        <v>5</v>
      </c>
      <c r="J13" s="112"/>
      <c r="K13" s="111"/>
    </row>
    <row r="14" spans="1:11" x14ac:dyDescent="0.2">
      <c r="A14" s="245">
        <f t="shared" si="2"/>
        <v>10</v>
      </c>
      <c r="B14" s="248">
        <v>1.1000000000000001</v>
      </c>
      <c r="C14" s="229" t="s">
        <v>245</v>
      </c>
      <c r="D14" s="245">
        <v>40.549999999999997</v>
      </c>
      <c r="E14" s="246">
        <f t="shared" si="0"/>
        <v>0.19676717118076673</v>
      </c>
      <c r="F14" s="247">
        <f t="shared" si="4"/>
        <v>0.19676717118076673</v>
      </c>
      <c r="G14" s="248">
        <f t="shared" si="3"/>
        <v>0.2690815647427553</v>
      </c>
      <c r="H14" s="249"/>
      <c r="I14" s="111">
        <v>6</v>
      </c>
      <c r="J14" s="112"/>
      <c r="K14" s="111"/>
    </row>
    <row r="15" spans="1:11" x14ac:dyDescent="0.2">
      <c r="A15" s="245">
        <f t="shared" si="2"/>
        <v>11</v>
      </c>
      <c r="B15" s="245">
        <v>1.1100000000000001</v>
      </c>
      <c r="C15" s="229" t="s">
        <v>247</v>
      </c>
      <c r="D15" s="248">
        <v>39.799999999999997</v>
      </c>
      <c r="E15" s="246">
        <f t="shared" si="0"/>
        <v>0.19312782769406944</v>
      </c>
      <c r="F15" s="247">
        <f t="shared" si="4"/>
        <v>0.19312782769406944</v>
      </c>
      <c r="G15" s="248">
        <f t="shared" si="3"/>
        <v>0.2690815647427553</v>
      </c>
      <c r="H15" s="249"/>
      <c r="I15" s="111">
        <v>7</v>
      </c>
      <c r="J15" s="112"/>
      <c r="K15" s="111"/>
    </row>
    <row r="16" spans="1:11" x14ac:dyDescent="0.2">
      <c r="A16" s="245">
        <f t="shared" si="2"/>
        <v>12</v>
      </c>
      <c r="B16" s="245">
        <v>1.1200000000000001</v>
      </c>
      <c r="C16" s="229" t="s">
        <v>258</v>
      </c>
      <c r="D16" s="245">
        <v>77.87</v>
      </c>
      <c r="E16" s="246">
        <f t="shared" si="0"/>
        <v>0.37786090307882386</v>
      </c>
      <c r="F16" s="247">
        <f t="shared" si="4"/>
        <v>0.37786090307882386</v>
      </c>
      <c r="G16" s="248">
        <f t="shared" si="3"/>
        <v>0.2690815647427553</v>
      </c>
      <c r="H16" s="249"/>
      <c r="I16" s="111">
        <v>8</v>
      </c>
      <c r="J16" s="112"/>
      <c r="K16" s="111"/>
    </row>
    <row r="17" spans="1:11" x14ac:dyDescent="0.2">
      <c r="A17" s="245">
        <f>A16+1</f>
        <v>13</v>
      </c>
      <c r="B17" s="245">
        <v>1.1299999999999999</v>
      </c>
      <c r="C17" s="238" t="s">
        <v>227</v>
      </c>
      <c r="D17" s="245">
        <v>61.08</v>
      </c>
      <c r="E17" s="246">
        <f>+D17*80/$D$3</f>
        <v>0.29638813355662713</v>
      </c>
      <c r="F17" s="247">
        <f t="shared" si="4"/>
        <v>0.29638813355662713</v>
      </c>
      <c r="G17" s="248">
        <f t="shared" si="3"/>
        <v>0.2690815647427553</v>
      </c>
      <c r="H17" s="249"/>
      <c r="I17" s="111">
        <v>9</v>
      </c>
      <c r="J17" s="112"/>
      <c r="K17" s="111"/>
    </row>
    <row r="18" spans="1:11" x14ac:dyDescent="0.2">
      <c r="A18" s="245">
        <f t="shared" si="2"/>
        <v>14</v>
      </c>
      <c r="B18" s="245">
        <v>1.1399999999999999</v>
      </c>
      <c r="C18" s="238" t="s">
        <v>150</v>
      </c>
      <c r="D18" s="248">
        <v>40.5</v>
      </c>
      <c r="E18" s="246">
        <f t="shared" si="0"/>
        <v>0.19652454828165358</v>
      </c>
      <c r="F18" s="247">
        <f t="shared" si="4"/>
        <v>0.19652454828165358</v>
      </c>
      <c r="G18" s="248">
        <f t="shared" si="3"/>
        <v>0.2690815647427553</v>
      </c>
      <c r="H18" s="249"/>
      <c r="I18" s="111">
        <v>10</v>
      </c>
      <c r="J18" s="112"/>
      <c r="K18" s="111"/>
    </row>
    <row r="19" spans="1:11" x14ac:dyDescent="0.2">
      <c r="A19" s="245">
        <f t="shared" si="2"/>
        <v>15</v>
      </c>
      <c r="B19" s="245">
        <v>1.1499999999999999</v>
      </c>
      <c r="C19" s="238" t="s">
        <v>216</v>
      </c>
      <c r="D19" s="245">
        <v>69.11</v>
      </c>
      <c r="E19" s="246">
        <f t="shared" si="0"/>
        <v>0.3353533711541995</v>
      </c>
      <c r="F19" s="247">
        <f t="shared" si="4"/>
        <v>0.3353533711541995</v>
      </c>
      <c r="G19" s="248">
        <f t="shared" si="3"/>
        <v>0.2690815647427553</v>
      </c>
      <c r="H19" s="249"/>
      <c r="I19" s="111">
        <v>11</v>
      </c>
      <c r="J19" s="112"/>
      <c r="K19" s="111"/>
    </row>
    <row r="20" spans="1:11" x14ac:dyDescent="0.2">
      <c r="A20" s="245">
        <f t="shared" si="2"/>
        <v>16</v>
      </c>
      <c r="B20" s="245">
        <v>1.1599999999999999</v>
      </c>
      <c r="C20" s="238" t="s">
        <v>223</v>
      </c>
      <c r="D20" s="245">
        <v>46.14</v>
      </c>
      <c r="E20" s="246">
        <f t="shared" si="0"/>
        <v>0.22389241130161719</v>
      </c>
      <c r="F20" s="247">
        <f t="shared" si="4"/>
        <v>0.22389241130161719</v>
      </c>
      <c r="G20" s="248">
        <f t="shared" si="3"/>
        <v>0.2690815647427553</v>
      </c>
      <c r="H20" s="249"/>
      <c r="I20" s="111">
        <v>12</v>
      </c>
      <c r="J20" s="112"/>
      <c r="K20" s="111"/>
    </row>
    <row r="21" spans="1:11" x14ac:dyDescent="0.2">
      <c r="A21" s="245">
        <f t="shared" si="2"/>
        <v>17</v>
      </c>
      <c r="B21" s="245">
        <v>1.17</v>
      </c>
      <c r="C21" s="238" t="s">
        <v>149</v>
      </c>
      <c r="D21" s="245">
        <v>79.67</v>
      </c>
      <c r="E21" s="246">
        <f t="shared" si="0"/>
        <v>0.38659532744689734</v>
      </c>
      <c r="F21" s="247">
        <f t="shared" si="4"/>
        <v>0.38659532744689734</v>
      </c>
      <c r="G21" s="248">
        <f>+G20</f>
        <v>0.2690815647427553</v>
      </c>
      <c r="H21" s="249"/>
      <c r="I21" s="111">
        <v>13</v>
      </c>
      <c r="J21" s="112"/>
      <c r="K21" s="111"/>
    </row>
    <row r="22" spans="1:11" x14ac:dyDescent="0.2">
      <c r="A22" s="245">
        <f t="shared" si="2"/>
        <v>18</v>
      </c>
      <c r="B22" s="245">
        <v>1.18</v>
      </c>
      <c r="C22" s="238" t="s">
        <v>210</v>
      </c>
      <c r="D22" s="245">
        <v>20.97</v>
      </c>
      <c r="E22" s="246">
        <f t="shared" si="0"/>
        <v>0.10175604388805619</v>
      </c>
      <c r="F22" s="247">
        <f t="shared" si="4"/>
        <v>0.10175604388805619</v>
      </c>
      <c r="G22" s="248">
        <f t="shared" si="3"/>
        <v>0.2690815647427553</v>
      </c>
      <c r="H22" s="249"/>
      <c r="I22" s="111">
        <v>14</v>
      </c>
      <c r="J22" s="112"/>
      <c r="K22" s="111"/>
    </row>
    <row r="23" spans="1:11" x14ac:dyDescent="0.2">
      <c r="A23" s="245">
        <f t="shared" si="2"/>
        <v>19</v>
      </c>
      <c r="B23" s="245">
        <v>1.19</v>
      </c>
      <c r="C23" s="238" t="s">
        <v>212</v>
      </c>
      <c r="D23" s="245">
        <v>29.13</v>
      </c>
      <c r="E23" s="246">
        <f t="shared" si="0"/>
        <v>0.14135210102332268</v>
      </c>
      <c r="F23" s="247">
        <f t="shared" si="4"/>
        <v>0.14135210102332268</v>
      </c>
      <c r="G23" s="248">
        <f t="shared" si="3"/>
        <v>0.2690815647427553</v>
      </c>
      <c r="H23" s="249"/>
      <c r="I23" s="111">
        <v>15</v>
      </c>
      <c r="J23" s="112"/>
      <c r="K23" s="111"/>
    </row>
    <row r="24" spans="1:11" x14ac:dyDescent="0.2">
      <c r="A24" s="245">
        <f t="shared" si="2"/>
        <v>20</v>
      </c>
      <c r="B24" s="248">
        <v>1.2</v>
      </c>
      <c r="C24" s="238" t="s">
        <v>214</v>
      </c>
      <c r="D24" s="245">
        <v>34.869999999999997</v>
      </c>
      <c r="E24" s="246">
        <f t="shared" si="0"/>
        <v>0.1692052098415126</v>
      </c>
      <c r="F24" s="247">
        <f t="shared" si="4"/>
        <v>0.1692052098415126</v>
      </c>
      <c r="G24" s="248">
        <f t="shared" si="3"/>
        <v>0.2690815647427553</v>
      </c>
      <c r="H24" s="249"/>
      <c r="I24" s="111">
        <v>16</v>
      </c>
      <c r="J24" s="112"/>
      <c r="K24" s="111"/>
    </row>
    <row r="25" spans="1:11" x14ac:dyDescent="0.2">
      <c r="A25" s="245">
        <f t="shared" si="2"/>
        <v>21</v>
      </c>
      <c r="B25" s="245">
        <v>1.21</v>
      </c>
      <c r="C25" s="238" t="s">
        <v>215</v>
      </c>
      <c r="D25" s="245">
        <v>39.68</v>
      </c>
      <c r="E25" s="246">
        <f t="shared" si="0"/>
        <v>0.1925455327361979</v>
      </c>
      <c r="F25" s="247">
        <f t="shared" si="4"/>
        <v>0.1925455327361979</v>
      </c>
      <c r="G25" s="248">
        <f t="shared" si="3"/>
        <v>0.2690815647427553</v>
      </c>
      <c r="H25" s="249"/>
      <c r="I25" s="111">
        <v>17</v>
      </c>
      <c r="J25" s="112"/>
      <c r="K25" s="111"/>
    </row>
    <row r="26" spans="1:11" x14ac:dyDescent="0.2">
      <c r="A26" s="245">
        <f>A25+1</f>
        <v>22</v>
      </c>
      <c r="B26" s="245">
        <v>1.22</v>
      </c>
      <c r="C26" s="238" t="s">
        <v>221</v>
      </c>
      <c r="D26" s="245">
        <v>49.26</v>
      </c>
      <c r="E26" s="246">
        <f t="shared" si="0"/>
        <v>0.23903208020627789</v>
      </c>
      <c r="F26" s="247">
        <f t="shared" si="4"/>
        <v>0.23903208020627789</v>
      </c>
      <c r="G26" s="248">
        <f t="shared" si="3"/>
        <v>0.2690815647427553</v>
      </c>
      <c r="H26" s="249"/>
      <c r="I26" s="111">
        <v>18</v>
      </c>
      <c r="J26" s="112"/>
      <c r="K26" s="111"/>
    </row>
    <row r="27" spans="1:11" x14ac:dyDescent="0.2">
      <c r="A27" s="245">
        <f t="shared" si="2"/>
        <v>23</v>
      </c>
      <c r="B27" s="245">
        <v>1.23</v>
      </c>
      <c r="C27" s="238" t="s">
        <v>228</v>
      </c>
      <c r="D27" s="245">
        <v>56.37</v>
      </c>
      <c r="E27" s="246">
        <f t="shared" si="0"/>
        <v>0.27353305646016818</v>
      </c>
      <c r="F27" s="247">
        <f t="shared" si="4"/>
        <v>0.27353305646016818</v>
      </c>
      <c r="G27" s="248">
        <f t="shared" si="3"/>
        <v>0.2690815647427553</v>
      </c>
      <c r="H27" s="249"/>
      <c r="I27" s="111">
        <v>19</v>
      </c>
      <c r="J27" s="112"/>
      <c r="K27" s="111"/>
    </row>
    <row r="28" spans="1:11" x14ac:dyDescent="0.2">
      <c r="A28" s="245">
        <f t="shared" si="2"/>
        <v>24</v>
      </c>
      <c r="B28" s="245">
        <v>1.24</v>
      </c>
      <c r="C28" s="238" t="s">
        <v>238</v>
      </c>
      <c r="D28" s="245">
        <v>33.31</v>
      </c>
      <c r="E28" s="246">
        <f>+D28*80/$D$3</f>
        <v>0.16163537538918227</v>
      </c>
      <c r="F28" s="247">
        <f t="shared" si="4"/>
        <v>0.16163537538918227</v>
      </c>
      <c r="G28" s="248">
        <f t="shared" si="3"/>
        <v>0.2690815647427553</v>
      </c>
      <c r="H28" s="249"/>
      <c r="I28" s="111">
        <v>20</v>
      </c>
      <c r="J28" s="112"/>
      <c r="K28" s="111"/>
    </row>
    <row r="29" spans="1:11" ht="18.75" customHeight="1" x14ac:dyDescent="0.2">
      <c r="A29" s="245">
        <f t="shared" si="2"/>
        <v>25</v>
      </c>
      <c r="B29" s="245">
        <v>1.25</v>
      </c>
      <c r="C29" s="229" t="s">
        <v>246</v>
      </c>
      <c r="D29" s="245">
        <v>53.35</v>
      </c>
      <c r="E29" s="246">
        <f t="shared" si="0"/>
        <v>0.25887863335373379</v>
      </c>
      <c r="F29" s="247">
        <f t="shared" si="1"/>
        <v>0.25887863335373379</v>
      </c>
      <c r="G29" s="248">
        <f t="shared" si="3"/>
        <v>0.2690815647427553</v>
      </c>
      <c r="H29" s="249"/>
      <c r="I29" s="111">
        <v>1</v>
      </c>
      <c r="J29" s="112">
        <v>16</v>
      </c>
      <c r="K29" s="111"/>
    </row>
    <row r="30" spans="1:11" x14ac:dyDescent="0.2">
      <c r="A30" s="245">
        <f t="shared" si="2"/>
        <v>26</v>
      </c>
      <c r="B30" s="245">
        <v>1.26</v>
      </c>
      <c r="C30" s="229" t="s">
        <v>272</v>
      </c>
      <c r="D30" s="248">
        <v>30.2</v>
      </c>
      <c r="E30" s="246">
        <f t="shared" si="0"/>
        <v>0.14654423106434417</v>
      </c>
      <c r="F30" s="247">
        <f t="shared" si="1"/>
        <v>0.14654423106434417</v>
      </c>
      <c r="G30" s="248">
        <f>+G29</f>
        <v>0.2690815647427553</v>
      </c>
      <c r="H30" s="249"/>
      <c r="I30" s="111">
        <v>2</v>
      </c>
      <c r="J30" s="112"/>
      <c r="K30" s="111"/>
    </row>
    <row r="31" spans="1:11" x14ac:dyDescent="0.2">
      <c r="A31" s="245">
        <f t="shared" si="2"/>
        <v>27</v>
      </c>
      <c r="B31" s="245">
        <v>1.27</v>
      </c>
      <c r="C31" s="238" t="s">
        <v>231</v>
      </c>
      <c r="D31" s="245">
        <v>70.81</v>
      </c>
      <c r="E31" s="246">
        <f t="shared" si="0"/>
        <v>0.34360254972404669</v>
      </c>
      <c r="F31" s="247">
        <f t="shared" si="1"/>
        <v>0.34360254972404669</v>
      </c>
      <c r="G31" s="248">
        <f t="shared" si="3"/>
        <v>0.2690815647427553</v>
      </c>
      <c r="H31" s="249"/>
      <c r="I31" s="111">
        <v>3</v>
      </c>
      <c r="J31" s="112"/>
      <c r="K31" s="111"/>
    </row>
    <row r="32" spans="1:11" x14ac:dyDescent="0.2">
      <c r="A32" s="245">
        <f t="shared" si="2"/>
        <v>28</v>
      </c>
      <c r="B32" s="245">
        <v>1.28</v>
      </c>
      <c r="C32" s="229" t="s">
        <v>264</v>
      </c>
      <c r="D32" s="245">
        <v>38.130000000000003</v>
      </c>
      <c r="E32" s="246">
        <f t="shared" si="0"/>
        <v>0.18502422286369016</v>
      </c>
      <c r="F32" s="247">
        <f t="shared" si="1"/>
        <v>0.18502422286369016</v>
      </c>
      <c r="G32" s="248">
        <f t="shared" si="3"/>
        <v>0.2690815647427553</v>
      </c>
      <c r="H32" s="249"/>
      <c r="I32" s="111">
        <v>4</v>
      </c>
      <c r="J32" s="112"/>
      <c r="K32" s="111"/>
    </row>
    <row r="33" spans="1:11" x14ac:dyDescent="0.2">
      <c r="A33" s="245">
        <f t="shared" si="2"/>
        <v>29</v>
      </c>
      <c r="B33" s="245">
        <v>1.29</v>
      </c>
      <c r="C33" s="229" t="s">
        <v>266</v>
      </c>
      <c r="D33" s="245">
        <v>54.75</v>
      </c>
      <c r="E33" s="246">
        <f t="shared" si="0"/>
        <v>0.26567207452890207</v>
      </c>
      <c r="F33" s="247">
        <f t="shared" si="1"/>
        <v>0.26567207452890207</v>
      </c>
      <c r="G33" s="248">
        <f t="shared" si="3"/>
        <v>0.2690815647427553</v>
      </c>
      <c r="H33" s="249"/>
      <c r="I33" s="111">
        <v>5</v>
      </c>
      <c r="J33" s="112"/>
      <c r="K33" s="111"/>
    </row>
    <row r="34" spans="1:11" x14ac:dyDescent="0.2">
      <c r="A34" s="245">
        <f t="shared" si="2"/>
        <v>30</v>
      </c>
      <c r="B34" s="248">
        <v>1.3</v>
      </c>
      <c r="C34" s="229" t="s">
        <v>267</v>
      </c>
      <c r="D34" s="245">
        <v>48.73</v>
      </c>
      <c r="E34" s="246">
        <f t="shared" si="0"/>
        <v>0.23646027747567847</v>
      </c>
      <c r="F34" s="247">
        <f t="shared" si="1"/>
        <v>0.23646027747567847</v>
      </c>
      <c r="G34" s="248">
        <f t="shared" si="3"/>
        <v>0.2690815647427553</v>
      </c>
      <c r="H34" s="249"/>
      <c r="I34" s="111">
        <v>6</v>
      </c>
      <c r="J34" s="112"/>
      <c r="K34" s="111"/>
    </row>
    <row r="35" spans="1:11" x14ac:dyDescent="0.2">
      <c r="A35" s="245">
        <f>A34+1</f>
        <v>31</v>
      </c>
      <c r="B35" s="245">
        <v>1.31</v>
      </c>
      <c r="C35" s="229" t="s">
        <v>263</v>
      </c>
      <c r="D35" s="245">
        <v>60.88</v>
      </c>
      <c r="E35" s="246">
        <f t="shared" si="0"/>
        <v>0.29541764196017462</v>
      </c>
      <c r="F35" s="247">
        <f t="shared" si="1"/>
        <v>0.29541764196017462</v>
      </c>
      <c r="G35" s="248">
        <f t="shared" si="3"/>
        <v>0.2690815647427553</v>
      </c>
      <c r="H35" s="249"/>
      <c r="I35" s="111">
        <v>7</v>
      </c>
      <c r="J35" s="112"/>
      <c r="K35" s="111"/>
    </row>
    <row r="36" spans="1:11" x14ac:dyDescent="0.2">
      <c r="A36" s="245">
        <f t="shared" si="2"/>
        <v>32</v>
      </c>
      <c r="B36" s="245">
        <v>1.32</v>
      </c>
      <c r="C36" s="229" t="s">
        <v>203</v>
      </c>
      <c r="D36" s="250">
        <v>92.19</v>
      </c>
      <c r="E36" s="246">
        <f t="shared" si="0"/>
        <v>0.44734810138483072</v>
      </c>
      <c r="F36" s="247">
        <f t="shared" si="1"/>
        <v>0.44734810138483072</v>
      </c>
      <c r="G36" s="248">
        <f t="shared" si="3"/>
        <v>0.2690815647427553</v>
      </c>
      <c r="H36" s="249"/>
      <c r="I36" s="111">
        <v>8</v>
      </c>
      <c r="J36" s="112"/>
      <c r="K36" s="111"/>
    </row>
    <row r="37" spans="1:11" x14ac:dyDescent="0.2">
      <c r="A37" s="245">
        <f t="shared" si="2"/>
        <v>33</v>
      </c>
      <c r="B37" s="245">
        <v>1.33</v>
      </c>
      <c r="C37" s="238" t="s">
        <v>211</v>
      </c>
      <c r="D37" s="248">
        <v>26.4</v>
      </c>
      <c r="E37" s="246">
        <f t="shared" si="0"/>
        <v>0.12810489073174455</v>
      </c>
      <c r="F37" s="247">
        <f t="shared" si="1"/>
        <v>0.12810489073174455</v>
      </c>
      <c r="G37" s="248">
        <f>+G36</f>
        <v>0.2690815647427553</v>
      </c>
      <c r="H37" s="249"/>
      <c r="I37" s="111">
        <v>9</v>
      </c>
      <c r="J37" s="112"/>
      <c r="K37" s="111"/>
    </row>
    <row r="38" spans="1:11" x14ac:dyDescent="0.2">
      <c r="A38" s="245">
        <f t="shared" si="2"/>
        <v>34</v>
      </c>
      <c r="B38" s="245">
        <v>1.34</v>
      </c>
      <c r="C38" s="238" t="s">
        <v>213</v>
      </c>
      <c r="D38" s="248">
        <v>64.599999999999994</v>
      </c>
      <c r="E38" s="246">
        <f>+D38*80/$D$3</f>
        <v>0.31346878565419312</v>
      </c>
      <c r="F38" s="247">
        <f t="shared" si="1"/>
        <v>0.31346878565419312</v>
      </c>
      <c r="G38" s="248">
        <f t="shared" si="3"/>
        <v>0.2690815647427553</v>
      </c>
      <c r="H38" s="249"/>
      <c r="I38" s="111">
        <v>10</v>
      </c>
      <c r="J38" s="112"/>
      <c r="K38" s="111"/>
    </row>
    <row r="39" spans="1:11" x14ac:dyDescent="0.2">
      <c r="A39" s="245">
        <f t="shared" si="2"/>
        <v>35</v>
      </c>
      <c r="B39" s="245">
        <v>1.35</v>
      </c>
      <c r="C39" s="238" t="s">
        <v>219</v>
      </c>
      <c r="D39" s="245">
        <v>55.53</v>
      </c>
      <c r="E39" s="246">
        <f t="shared" si="0"/>
        <v>0.26945699175506721</v>
      </c>
      <c r="F39" s="247">
        <f t="shared" ref="F39:F46" si="5">+E39</f>
        <v>0.26945699175506721</v>
      </c>
      <c r="G39" s="248">
        <f t="shared" si="3"/>
        <v>0.2690815647427553</v>
      </c>
      <c r="H39" s="249"/>
      <c r="I39" s="111">
        <v>11</v>
      </c>
      <c r="J39" s="112"/>
      <c r="K39" s="111"/>
    </row>
    <row r="40" spans="1:11" x14ac:dyDescent="0.2">
      <c r="A40" s="245">
        <f t="shared" si="2"/>
        <v>36</v>
      </c>
      <c r="B40" s="245">
        <v>1.36</v>
      </c>
      <c r="C40" s="238" t="s">
        <v>220</v>
      </c>
      <c r="D40" s="245">
        <v>79.28</v>
      </c>
      <c r="E40" s="246">
        <f t="shared" si="0"/>
        <v>0.38470286883381472</v>
      </c>
      <c r="F40" s="247">
        <f t="shared" si="5"/>
        <v>0.38470286883381472</v>
      </c>
      <c r="G40" s="248">
        <f t="shared" si="3"/>
        <v>0.2690815647427553</v>
      </c>
      <c r="H40" s="249"/>
      <c r="I40" s="111">
        <v>12</v>
      </c>
      <c r="J40" s="112"/>
      <c r="K40" s="111"/>
    </row>
    <row r="41" spans="1:11" x14ac:dyDescent="0.2">
      <c r="A41" s="245">
        <f t="shared" si="2"/>
        <v>37</v>
      </c>
      <c r="B41" s="245">
        <v>1.37</v>
      </c>
      <c r="C41" s="238" t="s">
        <v>225</v>
      </c>
      <c r="D41" s="245">
        <v>35.770000000000003</v>
      </c>
      <c r="E41" s="246">
        <f t="shared" si="0"/>
        <v>0.17357242202554937</v>
      </c>
      <c r="F41" s="247">
        <f t="shared" si="5"/>
        <v>0.17357242202554937</v>
      </c>
      <c r="G41" s="248">
        <f t="shared" si="3"/>
        <v>0.2690815647427553</v>
      </c>
      <c r="H41" s="249"/>
      <c r="I41" s="111">
        <v>13</v>
      </c>
      <c r="J41" s="112"/>
      <c r="K41" s="111"/>
    </row>
    <row r="42" spans="1:11" x14ac:dyDescent="0.2">
      <c r="A42" s="245">
        <f t="shared" si="2"/>
        <v>38</v>
      </c>
      <c r="B42" s="245">
        <v>1.38</v>
      </c>
      <c r="C42" s="238" t="s">
        <v>226</v>
      </c>
      <c r="D42" s="245">
        <v>39.67</v>
      </c>
      <c r="E42" s="246">
        <f t="shared" si="0"/>
        <v>0.19249700815637527</v>
      </c>
      <c r="F42" s="247">
        <f t="shared" si="5"/>
        <v>0.19249700815637527</v>
      </c>
      <c r="G42" s="248">
        <f t="shared" si="3"/>
        <v>0.2690815647427553</v>
      </c>
      <c r="H42" s="249"/>
      <c r="I42" s="111">
        <v>14</v>
      </c>
      <c r="J42" s="112"/>
      <c r="K42" s="111"/>
    </row>
    <row r="43" spans="1:11" x14ac:dyDescent="0.2">
      <c r="A43" s="245">
        <f t="shared" si="2"/>
        <v>39</v>
      </c>
      <c r="B43" s="245">
        <v>1.39</v>
      </c>
      <c r="C43" s="229" t="s">
        <v>240</v>
      </c>
      <c r="D43" s="245">
        <v>29.32</v>
      </c>
      <c r="E43" s="246">
        <f t="shared" si="0"/>
        <v>0.14227406803995266</v>
      </c>
      <c r="F43" s="247">
        <f t="shared" si="5"/>
        <v>0.14227406803995266</v>
      </c>
      <c r="G43" s="248">
        <f t="shared" si="3"/>
        <v>0.2690815647427553</v>
      </c>
      <c r="H43" s="249"/>
      <c r="I43" s="111">
        <v>15</v>
      </c>
      <c r="J43" s="112"/>
      <c r="K43" s="111"/>
    </row>
    <row r="44" spans="1:11" x14ac:dyDescent="0.2">
      <c r="A44" s="245">
        <f t="shared" si="2"/>
        <v>40</v>
      </c>
      <c r="B44" s="248">
        <v>1.4</v>
      </c>
      <c r="C44" s="229" t="s">
        <v>241</v>
      </c>
      <c r="D44" s="245">
        <v>31.35</v>
      </c>
      <c r="E44" s="246">
        <f t="shared" si="0"/>
        <v>0.15212455774394668</v>
      </c>
      <c r="F44" s="247">
        <f t="shared" si="5"/>
        <v>0.15212455774394668</v>
      </c>
      <c r="G44" s="248">
        <f t="shared" si="3"/>
        <v>0.2690815647427553</v>
      </c>
      <c r="H44" s="249"/>
      <c r="I44" s="111">
        <v>16</v>
      </c>
      <c r="J44" s="112"/>
      <c r="K44" s="111"/>
    </row>
    <row r="45" spans="1:11" ht="18.75" customHeight="1" x14ac:dyDescent="0.2">
      <c r="A45" s="245">
        <f>A44+1</f>
        <v>41</v>
      </c>
      <c r="B45" s="245">
        <v>1.41</v>
      </c>
      <c r="C45" s="229" t="s">
        <v>250</v>
      </c>
      <c r="D45" s="245">
        <v>61.21</v>
      </c>
      <c r="E45" s="246">
        <f t="shared" si="0"/>
        <v>0.29701895309432141</v>
      </c>
      <c r="F45" s="247">
        <f t="shared" si="5"/>
        <v>0.29701895309432141</v>
      </c>
      <c r="G45" s="248">
        <f>+G44</f>
        <v>0.2690815647427553</v>
      </c>
      <c r="H45" s="249"/>
      <c r="I45" s="111"/>
      <c r="J45" s="112">
        <f>5*1.8</f>
        <v>9</v>
      </c>
      <c r="K45" s="111"/>
    </row>
    <row r="46" spans="1:11" x14ac:dyDescent="0.2">
      <c r="A46" s="245">
        <f t="shared" si="2"/>
        <v>42</v>
      </c>
      <c r="B46" s="245">
        <v>1.42</v>
      </c>
      <c r="C46" s="229" t="s">
        <v>198</v>
      </c>
      <c r="D46" s="250">
        <v>85.69</v>
      </c>
      <c r="E46" s="246">
        <f t="shared" si="0"/>
        <v>0.41580712450012086</v>
      </c>
      <c r="F46" s="247">
        <f t="shared" si="5"/>
        <v>0.41580712450012086</v>
      </c>
      <c r="G46" s="248">
        <f t="shared" si="3"/>
        <v>0.2690815647427553</v>
      </c>
      <c r="H46" s="249"/>
      <c r="I46" s="111"/>
      <c r="J46" s="112"/>
      <c r="K46" s="111"/>
    </row>
    <row r="47" spans="1:11" x14ac:dyDescent="0.2">
      <c r="A47" s="245">
        <f t="shared" si="2"/>
        <v>43</v>
      </c>
      <c r="B47" s="245">
        <v>1.43</v>
      </c>
      <c r="C47" s="238" t="s">
        <v>151</v>
      </c>
      <c r="D47" s="245">
        <v>51.61</v>
      </c>
      <c r="E47" s="246">
        <f t="shared" si="0"/>
        <v>0.25043535646459608</v>
      </c>
      <c r="F47" s="247">
        <f t="shared" si="1"/>
        <v>0.25043535646459608</v>
      </c>
      <c r="G47" s="248">
        <f t="shared" si="3"/>
        <v>0.2690815647427553</v>
      </c>
      <c r="H47" s="249"/>
      <c r="I47" s="111"/>
      <c r="J47" s="112"/>
      <c r="K47" s="111"/>
    </row>
    <row r="48" spans="1:11" x14ac:dyDescent="0.2">
      <c r="A48" s="245">
        <f t="shared" si="2"/>
        <v>44</v>
      </c>
      <c r="B48" s="245">
        <v>1.44</v>
      </c>
      <c r="C48" s="229" t="s">
        <v>270</v>
      </c>
      <c r="D48" s="250">
        <v>88.58</v>
      </c>
      <c r="E48" s="246">
        <f t="shared" si="0"/>
        <v>0.42983072806886108</v>
      </c>
      <c r="F48" s="247">
        <f t="shared" si="1"/>
        <v>0.42983072806886108</v>
      </c>
      <c r="G48" s="248">
        <f t="shared" si="3"/>
        <v>0.2690815647427553</v>
      </c>
      <c r="H48" s="249"/>
    </row>
    <row r="49" spans="1:8" x14ac:dyDescent="0.2">
      <c r="A49" s="245">
        <f t="shared" si="2"/>
        <v>45</v>
      </c>
      <c r="B49" s="245">
        <v>1.45</v>
      </c>
      <c r="C49" s="229" t="s">
        <v>271</v>
      </c>
      <c r="D49" s="250">
        <v>91.08</v>
      </c>
      <c r="E49" s="246">
        <f>+D49*80/$D$3</f>
        <v>0.44196187302451873</v>
      </c>
      <c r="F49" s="247">
        <f t="shared" si="1"/>
        <v>0.44196187302451873</v>
      </c>
      <c r="G49" s="248">
        <f t="shared" si="3"/>
        <v>0.2690815647427553</v>
      </c>
      <c r="H49" s="249"/>
    </row>
    <row r="50" spans="1:8" x14ac:dyDescent="0.2">
      <c r="A50" s="245">
        <f t="shared" si="2"/>
        <v>46</v>
      </c>
      <c r="B50" s="245">
        <v>1.46</v>
      </c>
      <c r="C50" s="229" t="s">
        <v>196</v>
      </c>
      <c r="D50" s="250">
        <v>90.07</v>
      </c>
      <c r="E50" s="246">
        <f t="shared" si="0"/>
        <v>0.43706089046243302</v>
      </c>
      <c r="F50" s="247">
        <f t="shared" si="1"/>
        <v>0.43706089046243302</v>
      </c>
      <c r="G50" s="248">
        <f t="shared" si="3"/>
        <v>0.2690815647427553</v>
      </c>
      <c r="H50" s="249"/>
    </row>
    <row r="51" spans="1:8" x14ac:dyDescent="0.2">
      <c r="A51" s="245">
        <f t="shared" si="2"/>
        <v>47</v>
      </c>
      <c r="B51" s="245">
        <v>1.47</v>
      </c>
      <c r="C51" s="238" t="s">
        <v>152</v>
      </c>
      <c r="D51" s="250">
        <v>27.09</v>
      </c>
      <c r="E51" s="246">
        <f t="shared" si="0"/>
        <v>0.13145308673950606</v>
      </c>
      <c r="F51" s="247">
        <f t="shared" si="1"/>
        <v>0.13145308673950606</v>
      </c>
      <c r="G51" s="248">
        <f t="shared" si="3"/>
        <v>0.2690815647427553</v>
      </c>
      <c r="H51" s="249"/>
    </row>
    <row r="52" spans="1:8" x14ac:dyDescent="0.2">
      <c r="A52" s="245">
        <f t="shared" si="2"/>
        <v>48</v>
      </c>
      <c r="B52" s="245">
        <v>1.48</v>
      </c>
      <c r="C52" s="238" t="s">
        <v>153</v>
      </c>
      <c r="D52" s="250">
        <v>43.96</v>
      </c>
      <c r="E52" s="246">
        <f t="shared" si="0"/>
        <v>0.21331405290028374</v>
      </c>
      <c r="F52" s="247">
        <f t="shared" si="1"/>
        <v>0.21331405290028374</v>
      </c>
      <c r="G52" s="248">
        <f t="shared" si="3"/>
        <v>0.2690815647427553</v>
      </c>
      <c r="H52" s="249"/>
    </row>
    <row r="53" spans="1:8" x14ac:dyDescent="0.2">
      <c r="A53" s="245">
        <f t="shared" si="2"/>
        <v>49</v>
      </c>
      <c r="B53" s="245">
        <v>1.49</v>
      </c>
      <c r="C53" s="238" t="s">
        <v>206</v>
      </c>
      <c r="D53" s="250">
        <v>90.41</v>
      </c>
      <c r="E53" s="246">
        <f t="shared" si="0"/>
        <v>0.43871072617640244</v>
      </c>
      <c r="F53" s="247">
        <f t="shared" si="1"/>
        <v>0.43871072617640244</v>
      </c>
      <c r="G53" s="248">
        <f>+G52</f>
        <v>0.2690815647427553</v>
      </c>
      <c r="H53" s="249"/>
    </row>
    <row r="54" spans="1:8" x14ac:dyDescent="0.2">
      <c r="A54" s="245">
        <f t="shared" si="2"/>
        <v>50</v>
      </c>
      <c r="B54" s="248">
        <v>1.5</v>
      </c>
      <c r="C54" s="238" t="s">
        <v>207</v>
      </c>
      <c r="D54" s="250">
        <v>86.88</v>
      </c>
      <c r="E54" s="246">
        <f t="shared" si="0"/>
        <v>0.42158154949901389</v>
      </c>
      <c r="F54" s="247">
        <f t="shared" si="1"/>
        <v>0.42158154949901389</v>
      </c>
      <c r="G54" s="248">
        <f t="shared" si="3"/>
        <v>0.2690815647427553</v>
      </c>
      <c r="H54" s="249"/>
    </row>
    <row r="55" spans="1:8" x14ac:dyDescent="0.2">
      <c r="A55" s="245">
        <f t="shared" si="2"/>
        <v>51</v>
      </c>
      <c r="B55" s="245">
        <v>1.51</v>
      </c>
      <c r="C55" s="238" t="s">
        <v>208</v>
      </c>
      <c r="D55" s="250">
        <v>76.44</v>
      </c>
      <c r="E55" s="246">
        <f t="shared" si="0"/>
        <v>0.37092188816418764</v>
      </c>
      <c r="F55" s="247">
        <f t="shared" si="1"/>
        <v>0.37092188816418764</v>
      </c>
      <c r="G55" s="248">
        <f t="shared" si="3"/>
        <v>0.2690815647427553</v>
      </c>
      <c r="H55" s="249"/>
    </row>
    <row r="56" spans="1:8" x14ac:dyDescent="0.2">
      <c r="A56" s="245">
        <f>A55+1</f>
        <v>52</v>
      </c>
      <c r="B56" s="245">
        <v>1.52</v>
      </c>
      <c r="C56" s="238" t="s">
        <v>218</v>
      </c>
      <c r="D56" s="251">
        <v>72.2</v>
      </c>
      <c r="E56" s="246">
        <f t="shared" si="0"/>
        <v>0.35034746631939229</v>
      </c>
      <c r="F56" s="247">
        <f t="shared" si="1"/>
        <v>0.35034746631939229</v>
      </c>
      <c r="G56" s="248">
        <f t="shared" si="3"/>
        <v>0.2690815647427553</v>
      </c>
      <c r="H56" s="249"/>
    </row>
    <row r="57" spans="1:8" x14ac:dyDescent="0.2">
      <c r="A57" s="245">
        <f>A56+1</f>
        <v>53</v>
      </c>
      <c r="B57" s="245">
        <v>1.53</v>
      </c>
      <c r="C57" s="238" t="s">
        <v>222</v>
      </c>
      <c r="D57" s="250">
        <v>47.39</v>
      </c>
      <c r="E57" s="246">
        <f t="shared" si="0"/>
        <v>0.22995798377944598</v>
      </c>
      <c r="F57" s="247">
        <f t="shared" si="1"/>
        <v>0.22995798377944598</v>
      </c>
      <c r="G57" s="248">
        <f t="shared" si="3"/>
        <v>0.2690815647427553</v>
      </c>
      <c r="H57" s="249"/>
    </row>
    <row r="58" spans="1:8" x14ac:dyDescent="0.2">
      <c r="A58" s="245">
        <f t="shared" ref="A58:A67" si="6">A57+1</f>
        <v>54</v>
      </c>
      <c r="B58" s="245">
        <v>1.54</v>
      </c>
      <c r="C58" s="238" t="s">
        <v>224</v>
      </c>
      <c r="D58" s="250">
        <v>37.74</v>
      </c>
      <c r="E58" s="246">
        <f t="shared" si="0"/>
        <v>0.18313176425060756</v>
      </c>
      <c r="F58" s="247">
        <f t="shared" si="1"/>
        <v>0.18313176425060756</v>
      </c>
      <c r="G58" s="248">
        <f t="shared" si="3"/>
        <v>0.2690815647427553</v>
      </c>
      <c r="H58" s="249"/>
    </row>
    <row r="59" spans="1:8" x14ac:dyDescent="0.2">
      <c r="A59" s="245">
        <f t="shared" si="6"/>
        <v>55</v>
      </c>
      <c r="B59" s="245">
        <v>1.55</v>
      </c>
      <c r="C59" s="238" t="s">
        <v>229</v>
      </c>
      <c r="D59" s="251">
        <v>67.599999999999994</v>
      </c>
      <c r="E59" s="246">
        <f>+D59*80/$D$3</f>
        <v>0.3280261596009823</v>
      </c>
      <c r="F59" s="247">
        <f t="shared" si="1"/>
        <v>0.3280261596009823</v>
      </c>
      <c r="G59" s="248">
        <f t="shared" si="3"/>
        <v>0.2690815647427553</v>
      </c>
      <c r="H59" s="249"/>
    </row>
    <row r="60" spans="1:8" x14ac:dyDescent="0.2">
      <c r="A60" s="245">
        <f t="shared" si="6"/>
        <v>56</v>
      </c>
      <c r="B60" s="245">
        <v>1.56</v>
      </c>
      <c r="C60" s="238" t="s">
        <v>230</v>
      </c>
      <c r="D60" s="250">
        <v>36.11</v>
      </c>
      <c r="E60" s="246">
        <f t="shared" si="0"/>
        <v>0.1752222577395188</v>
      </c>
      <c r="F60" s="247">
        <f t="shared" si="1"/>
        <v>0.1752222577395188</v>
      </c>
      <c r="G60" s="248">
        <f t="shared" si="3"/>
        <v>0.2690815647427553</v>
      </c>
      <c r="H60" s="249"/>
    </row>
    <row r="61" spans="1:8" x14ac:dyDescent="0.2">
      <c r="A61" s="245">
        <f t="shared" si="6"/>
        <v>57</v>
      </c>
      <c r="B61" s="245">
        <v>1.57</v>
      </c>
      <c r="C61" s="238" t="s">
        <v>232</v>
      </c>
      <c r="D61" s="250">
        <v>47.32</v>
      </c>
      <c r="E61" s="246">
        <f t="shared" si="0"/>
        <v>0.22961831172068758</v>
      </c>
      <c r="F61" s="247">
        <f t="shared" si="1"/>
        <v>0.22961831172068758</v>
      </c>
      <c r="G61" s="248">
        <f t="shared" si="3"/>
        <v>0.2690815647427553</v>
      </c>
      <c r="H61" s="249"/>
    </row>
    <row r="62" spans="1:8" x14ac:dyDescent="0.2">
      <c r="A62" s="245">
        <f t="shared" si="6"/>
        <v>58</v>
      </c>
      <c r="B62" s="245">
        <v>1.58</v>
      </c>
      <c r="C62" s="229" t="s">
        <v>181</v>
      </c>
      <c r="D62" s="250">
        <v>65.849999999999994</v>
      </c>
      <c r="E62" s="246">
        <f t="shared" si="0"/>
        <v>0.31953435813202191</v>
      </c>
      <c r="F62" s="247">
        <f t="shared" si="1"/>
        <v>0.31953435813202191</v>
      </c>
      <c r="G62" s="248">
        <f>+G61</f>
        <v>0.2690815647427553</v>
      </c>
      <c r="H62" s="249"/>
    </row>
    <row r="63" spans="1:8" x14ac:dyDescent="0.2">
      <c r="A63" s="245">
        <f t="shared" si="6"/>
        <v>59</v>
      </c>
      <c r="B63" s="245">
        <v>1.59</v>
      </c>
      <c r="C63" s="229" t="s">
        <v>182</v>
      </c>
      <c r="D63" s="250">
        <v>88.18</v>
      </c>
      <c r="E63" s="246">
        <f t="shared" si="0"/>
        <v>0.42788974487595588</v>
      </c>
      <c r="F63" s="247">
        <f t="shared" si="1"/>
        <v>0.42788974487595588</v>
      </c>
      <c r="G63" s="248">
        <f t="shared" si="3"/>
        <v>0.2690815647427553</v>
      </c>
      <c r="H63" s="249"/>
    </row>
    <row r="64" spans="1:8" x14ac:dyDescent="0.2">
      <c r="A64" s="245">
        <f t="shared" si="6"/>
        <v>60</v>
      </c>
      <c r="B64" s="248">
        <v>1.6</v>
      </c>
      <c r="C64" s="238" t="s">
        <v>235</v>
      </c>
      <c r="D64" s="250">
        <v>68.650000000000006</v>
      </c>
      <c r="E64" s="246">
        <f t="shared" si="0"/>
        <v>0.33312124048235847</v>
      </c>
      <c r="F64" s="247">
        <f t="shared" si="1"/>
        <v>0.33312124048235847</v>
      </c>
      <c r="G64" s="248">
        <f t="shared" si="3"/>
        <v>0.2690815647427553</v>
      </c>
      <c r="H64" s="249"/>
    </row>
    <row r="65" spans="1:8" x14ac:dyDescent="0.2">
      <c r="A65" s="245">
        <f t="shared" si="6"/>
        <v>61</v>
      </c>
      <c r="B65" s="245">
        <v>1.61</v>
      </c>
      <c r="C65" s="238" t="s">
        <v>236</v>
      </c>
      <c r="D65" s="250">
        <v>77.72</v>
      </c>
      <c r="E65" s="246">
        <f t="shared" si="0"/>
        <v>0.37713303438148438</v>
      </c>
      <c r="F65" s="247">
        <f t="shared" si="1"/>
        <v>0.37713303438148438</v>
      </c>
      <c r="G65" s="248">
        <f t="shared" si="3"/>
        <v>0.2690815647427553</v>
      </c>
      <c r="H65" s="249"/>
    </row>
    <row r="66" spans="1:8" x14ac:dyDescent="0.2">
      <c r="A66" s="245">
        <f t="shared" si="6"/>
        <v>62</v>
      </c>
      <c r="B66" s="245">
        <v>1.62</v>
      </c>
      <c r="C66" s="238" t="s">
        <v>237</v>
      </c>
      <c r="D66" s="250">
        <v>62.93</v>
      </c>
      <c r="E66" s="246">
        <f t="shared" si="0"/>
        <v>0.30536518082381381</v>
      </c>
      <c r="F66" s="247">
        <f t="shared" si="1"/>
        <v>0.30536518082381381</v>
      </c>
      <c r="G66" s="248">
        <f t="shared" si="3"/>
        <v>0.2690815647427553</v>
      </c>
      <c r="H66" s="249"/>
    </row>
    <row r="67" spans="1:8" x14ac:dyDescent="0.2">
      <c r="A67" s="245">
        <f t="shared" si="6"/>
        <v>63</v>
      </c>
      <c r="B67" s="245">
        <v>1.63</v>
      </c>
      <c r="C67" s="229" t="s">
        <v>239</v>
      </c>
      <c r="D67" s="251">
        <v>70.5</v>
      </c>
      <c r="E67" s="246">
        <f t="shared" si="0"/>
        <v>0.34209828774954515</v>
      </c>
      <c r="F67" s="247">
        <f t="shared" si="1"/>
        <v>0.34209828774954515</v>
      </c>
      <c r="G67" s="248">
        <f t="shared" si="3"/>
        <v>0.2690815647427553</v>
      </c>
      <c r="H67" s="249"/>
    </row>
    <row r="68" spans="1:8" x14ac:dyDescent="0.2">
      <c r="A68" s="245">
        <f>A67+1</f>
        <v>64</v>
      </c>
      <c r="B68" s="245">
        <v>1.64</v>
      </c>
      <c r="C68" s="229" t="s">
        <v>242</v>
      </c>
      <c r="D68" s="250">
        <v>44.69</v>
      </c>
      <c r="E68" s="246">
        <f>+D68*80/$D$3</f>
        <v>0.21685634722733577</v>
      </c>
      <c r="F68" s="247">
        <f t="shared" si="1"/>
        <v>0.21685634722733577</v>
      </c>
      <c r="G68" s="248">
        <f t="shared" si="3"/>
        <v>0.2690815647427553</v>
      </c>
      <c r="H68" s="249"/>
    </row>
    <row r="69" spans="1:8" x14ac:dyDescent="0.2">
      <c r="A69" s="245">
        <f t="shared" ref="A69:A75" si="7">A68+1</f>
        <v>65</v>
      </c>
      <c r="B69" s="245">
        <v>1.65</v>
      </c>
      <c r="C69" s="229" t="s">
        <v>243</v>
      </c>
      <c r="D69" s="250">
        <v>41.25</v>
      </c>
      <c r="E69" s="246">
        <f t="shared" si="0"/>
        <v>0.20016389176835087</v>
      </c>
      <c r="F69" s="247">
        <f t="shared" si="1"/>
        <v>0.20016389176835087</v>
      </c>
      <c r="G69" s="248">
        <f t="shared" si="3"/>
        <v>0.2690815647427553</v>
      </c>
      <c r="H69" s="249"/>
    </row>
    <row r="70" spans="1:8" x14ac:dyDescent="0.2">
      <c r="A70" s="245">
        <f t="shared" si="7"/>
        <v>66</v>
      </c>
      <c r="B70" s="245">
        <v>1.66</v>
      </c>
      <c r="C70" s="229" t="s">
        <v>244</v>
      </c>
      <c r="D70" s="250">
        <v>63.46</v>
      </c>
      <c r="E70" s="246">
        <f t="shared" ref="E70:E78" si="8">+D70*80/$D$3</f>
        <v>0.30793698355441323</v>
      </c>
      <c r="F70" s="247">
        <f t="shared" ref="F70:F136" si="9">+E70</f>
        <v>0.30793698355441323</v>
      </c>
      <c r="G70" s="248">
        <f t="shared" si="3"/>
        <v>0.2690815647427553</v>
      </c>
      <c r="H70" s="249"/>
    </row>
    <row r="71" spans="1:8" x14ac:dyDescent="0.2">
      <c r="A71" s="245">
        <f t="shared" si="7"/>
        <v>67</v>
      </c>
      <c r="B71" s="245">
        <v>1.67</v>
      </c>
      <c r="C71" s="229" t="s">
        <v>262</v>
      </c>
      <c r="D71" s="250">
        <v>53.38</v>
      </c>
      <c r="E71" s="246">
        <f t="shared" si="8"/>
        <v>0.25902420709320173</v>
      </c>
      <c r="F71" s="247">
        <f t="shared" si="9"/>
        <v>0.25902420709320173</v>
      </c>
      <c r="G71" s="248">
        <f t="shared" ref="G71:G72" si="10">+G70</f>
        <v>0.2690815647427553</v>
      </c>
      <c r="H71" s="249"/>
    </row>
    <row r="72" spans="1:8" x14ac:dyDescent="0.2">
      <c r="A72" s="245">
        <f t="shared" si="7"/>
        <v>68</v>
      </c>
      <c r="B72" s="245">
        <v>1.68</v>
      </c>
      <c r="C72" s="229" t="s">
        <v>265</v>
      </c>
      <c r="D72" s="250">
        <v>37.71</v>
      </c>
      <c r="E72" s="246">
        <f t="shared" si="8"/>
        <v>0.18298619051113968</v>
      </c>
      <c r="F72" s="247">
        <f t="shared" si="9"/>
        <v>0.18298619051113968</v>
      </c>
      <c r="G72" s="248">
        <f t="shared" si="10"/>
        <v>0.2690815647427553</v>
      </c>
      <c r="H72" s="249"/>
    </row>
    <row r="73" spans="1:8" x14ac:dyDescent="0.2">
      <c r="A73" s="245">
        <f t="shared" si="7"/>
        <v>69</v>
      </c>
      <c r="B73" s="245">
        <v>1.69</v>
      </c>
      <c r="C73" s="229" t="s">
        <v>257</v>
      </c>
      <c r="D73" s="250">
        <v>59.28</v>
      </c>
      <c r="E73" s="246">
        <f t="shared" si="8"/>
        <v>0.28765370918855365</v>
      </c>
      <c r="F73" s="247">
        <f t="shared" si="9"/>
        <v>0.28765370918855365</v>
      </c>
      <c r="G73" s="248">
        <f>+G72</f>
        <v>0.2690815647427553</v>
      </c>
      <c r="H73" s="249"/>
    </row>
    <row r="74" spans="1:8" x14ac:dyDescent="0.2">
      <c r="A74" s="245">
        <f t="shared" si="7"/>
        <v>70</v>
      </c>
      <c r="B74" s="248">
        <v>1.7</v>
      </c>
      <c r="C74" s="229" t="s">
        <v>268</v>
      </c>
      <c r="D74" s="251">
        <v>84.3</v>
      </c>
      <c r="E74" s="246">
        <f t="shared" si="8"/>
        <v>0.40906220790477521</v>
      </c>
      <c r="F74" s="247">
        <f t="shared" si="9"/>
        <v>0.40906220790477521</v>
      </c>
      <c r="G74" s="248">
        <f t="shared" ref="G74:G80" si="11">+G73</f>
        <v>0.2690815647427553</v>
      </c>
      <c r="H74" s="249"/>
    </row>
    <row r="75" spans="1:8" x14ac:dyDescent="0.2">
      <c r="A75" s="245">
        <f t="shared" si="7"/>
        <v>71</v>
      </c>
      <c r="B75" s="245">
        <v>1.71</v>
      </c>
      <c r="C75" s="229" t="s">
        <v>269</v>
      </c>
      <c r="D75" s="250">
        <v>75.61</v>
      </c>
      <c r="E75" s="246">
        <f t="shared" si="8"/>
        <v>0.3668943480389093</v>
      </c>
      <c r="F75" s="247">
        <f t="shared" si="9"/>
        <v>0.3668943480389093</v>
      </c>
      <c r="G75" s="248">
        <f t="shared" si="11"/>
        <v>0.2690815647427553</v>
      </c>
      <c r="H75" s="249"/>
    </row>
    <row r="76" spans="1:8" x14ac:dyDescent="0.2">
      <c r="A76" s="245">
        <f>A75+1</f>
        <v>72</v>
      </c>
      <c r="B76" s="245">
        <v>1.72</v>
      </c>
      <c r="C76" s="229" t="s">
        <v>252</v>
      </c>
      <c r="D76" s="250">
        <v>93.32</v>
      </c>
      <c r="E76" s="246">
        <f t="shared" si="8"/>
        <v>0.45283137890478792</v>
      </c>
      <c r="F76" s="247">
        <f t="shared" si="9"/>
        <v>0.45283137890478792</v>
      </c>
      <c r="G76" s="248">
        <f t="shared" si="11"/>
        <v>0.2690815647427553</v>
      </c>
      <c r="H76" s="249"/>
    </row>
    <row r="77" spans="1:8" x14ac:dyDescent="0.2">
      <c r="A77" s="245">
        <f t="shared" ref="A77:A85" si="12">A76+1</f>
        <v>73</v>
      </c>
      <c r="B77" s="245">
        <v>1.73</v>
      </c>
      <c r="C77" s="229" t="s">
        <v>253</v>
      </c>
      <c r="D77" s="250">
        <v>90.41</v>
      </c>
      <c r="E77" s="246">
        <f t="shared" si="8"/>
        <v>0.43871072617640244</v>
      </c>
      <c r="F77" s="247">
        <f t="shared" si="9"/>
        <v>0.43871072617640244</v>
      </c>
      <c r="G77" s="248">
        <f t="shared" si="11"/>
        <v>0.2690815647427553</v>
      </c>
      <c r="H77" s="249"/>
    </row>
    <row r="78" spans="1:8" x14ac:dyDescent="0.2">
      <c r="A78" s="245">
        <f t="shared" si="12"/>
        <v>74</v>
      </c>
      <c r="B78" s="245">
        <v>1.74</v>
      </c>
      <c r="C78" s="229" t="s">
        <v>254</v>
      </c>
      <c r="D78" s="250">
        <v>72.430000000000007</v>
      </c>
      <c r="E78" s="246">
        <f t="shared" si="8"/>
        <v>0.35146353165531286</v>
      </c>
      <c r="F78" s="247">
        <f t="shared" si="9"/>
        <v>0.35146353165531286</v>
      </c>
      <c r="G78" s="248">
        <f t="shared" si="11"/>
        <v>0.2690815647427553</v>
      </c>
      <c r="H78" s="249"/>
    </row>
    <row r="79" spans="1:8" x14ac:dyDescent="0.2">
      <c r="A79" s="245">
        <f t="shared" si="12"/>
        <v>75</v>
      </c>
      <c r="B79" s="245">
        <v>1.75</v>
      </c>
      <c r="C79" s="229" t="s">
        <v>255</v>
      </c>
      <c r="D79" s="250">
        <v>63.87</v>
      </c>
      <c r="E79" s="246">
        <f>+D79*80/$D$3</f>
        <v>0.30992649132714106</v>
      </c>
      <c r="F79" s="247">
        <f t="shared" si="9"/>
        <v>0.30992649132714106</v>
      </c>
      <c r="G79" s="248">
        <f t="shared" si="11"/>
        <v>0.2690815647427553</v>
      </c>
      <c r="H79" s="249"/>
    </row>
    <row r="80" spans="1:8" x14ac:dyDescent="0.2">
      <c r="A80" s="245">
        <f t="shared" si="12"/>
        <v>76</v>
      </c>
      <c r="B80" s="245">
        <v>1.76</v>
      </c>
      <c r="C80" s="229" t="s">
        <v>163</v>
      </c>
      <c r="D80" s="250">
        <v>98.24</v>
      </c>
      <c r="E80" s="246">
        <f t="shared" ref="E80:E89" si="13">+D80*80/$D$3</f>
        <v>0.47670547217752218</v>
      </c>
      <c r="F80" s="247">
        <f t="shared" si="9"/>
        <v>0.47670547217752218</v>
      </c>
      <c r="G80" s="248">
        <f t="shared" si="11"/>
        <v>0.2690815647427553</v>
      </c>
      <c r="H80" s="249"/>
    </row>
    <row r="81" spans="1:8" x14ac:dyDescent="0.2">
      <c r="A81" s="245"/>
      <c r="B81" s="242">
        <v>2</v>
      </c>
      <c r="C81" s="256" t="s">
        <v>286</v>
      </c>
      <c r="D81" s="250"/>
      <c r="E81" s="246"/>
      <c r="F81" s="247"/>
      <c r="G81" s="248"/>
      <c r="H81" s="245"/>
    </row>
    <row r="82" spans="1:8" ht="27" customHeight="1" x14ac:dyDescent="0.2">
      <c r="A82" s="245">
        <f>A80+1</f>
        <v>77</v>
      </c>
      <c r="B82" s="245">
        <v>2.1</v>
      </c>
      <c r="C82" s="253" t="s">
        <v>154</v>
      </c>
      <c r="D82" s="254">
        <v>182.49</v>
      </c>
      <c r="E82" s="246">
        <f t="shared" si="13"/>
        <v>0.88552505718318431</v>
      </c>
      <c r="F82" s="247">
        <f t="shared" si="9"/>
        <v>0.88552505718318431</v>
      </c>
      <c r="G82" s="248">
        <f>AVERAGE(F82:F112)</f>
        <v>0.70925247708685946</v>
      </c>
      <c r="H82" s="249" t="s">
        <v>6</v>
      </c>
    </row>
    <row r="83" spans="1:8" x14ac:dyDescent="0.2">
      <c r="A83" s="245">
        <f t="shared" si="12"/>
        <v>78</v>
      </c>
      <c r="B83" s="245">
        <v>2.2000000000000002</v>
      </c>
      <c r="C83" s="229" t="s">
        <v>155</v>
      </c>
      <c r="D83" s="250">
        <v>188.97</v>
      </c>
      <c r="E83" s="246">
        <f t="shared" si="13"/>
        <v>0.91696898490824885</v>
      </c>
      <c r="F83" s="247">
        <f t="shared" si="9"/>
        <v>0.91696898490824885</v>
      </c>
      <c r="G83" s="251">
        <f>+G82</f>
        <v>0.70925247708685946</v>
      </c>
      <c r="H83" s="249"/>
    </row>
    <row r="84" spans="1:8" x14ac:dyDescent="0.2">
      <c r="A84" s="245">
        <f t="shared" si="12"/>
        <v>79</v>
      </c>
      <c r="B84" s="245">
        <v>2.2999999999999998</v>
      </c>
      <c r="C84" s="229" t="s">
        <v>199</v>
      </c>
      <c r="D84" s="250">
        <v>160.35</v>
      </c>
      <c r="E84" s="246">
        <f t="shared" si="13"/>
        <v>0.77809163745588028</v>
      </c>
      <c r="F84" s="247">
        <f t="shared" si="9"/>
        <v>0.77809163745588028</v>
      </c>
      <c r="G84" s="251">
        <f t="shared" ref="G84:G112" si="14">+G83</f>
        <v>0.70925247708685946</v>
      </c>
      <c r="H84" s="249"/>
    </row>
    <row r="85" spans="1:8" x14ac:dyDescent="0.2">
      <c r="A85" s="245">
        <f t="shared" si="12"/>
        <v>80</v>
      </c>
      <c r="B85" s="245">
        <v>2.4</v>
      </c>
      <c r="C85" s="229" t="s">
        <v>201</v>
      </c>
      <c r="D85" s="250">
        <v>173.65</v>
      </c>
      <c r="E85" s="246">
        <f t="shared" si="13"/>
        <v>0.84262932861997886</v>
      </c>
      <c r="F85" s="247">
        <f t="shared" si="9"/>
        <v>0.84262932861997886</v>
      </c>
      <c r="G85" s="251">
        <f t="shared" si="14"/>
        <v>0.70925247708685946</v>
      </c>
      <c r="H85" s="249"/>
    </row>
    <row r="86" spans="1:8" x14ac:dyDescent="0.2">
      <c r="A86" s="245">
        <f>A85+1</f>
        <v>81</v>
      </c>
      <c r="B86" s="245">
        <v>2.5</v>
      </c>
      <c r="C86" s="229" t="s">
        <v>202</v>
      </c>
      <c r="D86" s="250">
        <v>134.05000000000001</v>
      </c>
      <c r="E86" s="246">
        <f t="shared" si="13"/>
        <v>0.6504719925223621</v>
      </c>
      <c r="F86" s="247">
        <f t="shared" si="9"/>
        <v>0.6504719925223621</v>
      </c>
      <c r="G86" s="251">
        <f t="shared" si="14"/>
        <v>0.70925247708685946</v>
      </c>
      <c r="H86" s="249"/>
    </row>
    <row r="87" spans="1:8" x14ac:dyDescent="0.2">
      <c r="A87" s="245">
        <f t="shared" ref="A87:A94" si="15">A86+1</f>
        <v>82</v>
      </c>
      <c r="B87" s="245">
        <v>2.6</v>
      </c>
      <c r="C87" s="229" t="s">
        <v>183</v>
      </c>
      <c r="D87" s="250">
        <v>162.94</v>
      </c>
      <c r="E87" s="246">
        <f t="shared" si="13"/>
        <v>0.79065950362994164</v>
      </c>
      <c r="F87" s="247">
        <f t="shared" si="9"/>
        <v>0.79065950362994164</v>
      </c>
      <c r="G87" s="251">
        <f t="shared" si="14"/>
        <v>0.70925247708685946</v>
      </c>
      <c r="H87" s="249"/>
    </row>
    <row r="88" spans="1:8" x14ac:dyDescent="0.2">
      <c r="A88" s="245">
        <f t="shared" si="15"/>
        <v>83</v>
      </c>
      <c r="B88" s="245">
        <v>2.7</v>
      </c>
      <c r="C88" s="229" t="s">
        <v>184</v>
      </c>
      <c r="D88" s="250">
        <v>119.62</v>
      </c>
      <c r="E88" s="246">
        <f t="shared" si="13"/>
        <v>0.58045102383830627</v>
      </c>
      <c r="F88" s="247">
        <f t="shared" si="9"/>
        <v>0.58045102383830627</v>
      </c>
      <c r="G88" s="251">
        <f t="shared" si="14"/>
        <v>0.70925247708685946</v>
      </c>
      <c r="H88" s="249"/>
    </row>
    <row r="89" spans="1:8" x14ac:dyDescent="0.2">
      <c r="A89" s="245">
        <f t="shared" si="15"/>
        <v>84</v>
      </c>
      <c r="B89" s="245">
        <v>2.8</v>
      </c>
      <c r="C89" s="229" t="s">
        <v>185</v>
      </c>
      <c r="D89" s="250">
        <v>121.55</v>
      </c>
      <c r="E89" s="246">
        <f t="shared" si="13"/>
        <v>0.58981626774407392</v>
      </c>
      <c r="F89" s="247">
        <f t="shared" si="9"/>
        <v>0.58981626774407392</v>
      </c>
      <c r="G89" s="251">
        <f t="shared" si="14"/>
        <v>0.70925247708685946</v>
      </c>
      <c r="H89" s="249"/>
    </row>
    <row r="90" spans="1:8" x14ac:dyDescent="0.2">
      <c r="A90" s="245">
        <f t="shared" si="15"/>
        <v>85</v>
      </c>
      <c r="B90" s="245">
        <v>2.9</v>
      </c>
      <c r="C90" s="229" t="s">
        <v>186</v>
      </c>
      <c r="D90" s="251">
        <v>112</v>
      </c>
      <c r="E90" s="246">
        <f>+D90*80/$D$3</f>
        <v>0.54347529401346173</v>
      </c>
      <c r="F90" s="247">
        <f t="shared" si="9"/>
        <v>0.54347529401346173</v>
      </c>
      <c r="G90" s="251">
        <f t="shared" si="14"/>
        <v>0.70925247708685946</v>
      </c>
      <c r="H90" s="249"/>
    </row>
    <row r="91" spans="1:8" x14ac:dyDescent="0.2">
      <c r="A91" s="245">
        <f t="shared" si="15"/>
        <v>86</v>
      </c>
      <c r="B91" s="248">
        <v>2.1</v>
      </c>
      <c r="C91" s="229" t="s">
        <v>200</v>
      </c>
      <c r="D91" s="245">
        <v>135.97</v>
      </c>
      <c r="E91" s="246">
        <f t="shared" ref="E91:E100" si="16">+D91*80/$D$3</f>
        <v>0.65978871184830712</v>
      </c>
      <c r="F91" s="247">
        <f t="shared" si="9"/>
        <v>0.65978871184830712</v>
      </c>
      <c r="G91" s="251">
        <f t="shared" si="14"/>
        <v>0.70925247708685946</v>
      </c>
      <c r="H91" s="249"/>
    </row>
    <row r="92" spans="1:8" x14ac:dyDescent="0.2">
      <c r="A92" s="245">
        <f t="shared" si="15"/>
        <v>87</v>
      </c>
      <c r="B92" s="245">
        <v>2.11</v>
      </c>
      <c r="C92" s="229" t="s">
        <v>248</v>
      </c>
      <c r="D92" s="248">
        <v>103.4</v>
      </c>
      <c r="E92" s="246">
        <f t="shared" si="16"/>
        <v>0.50174415536599948</v>
      </c>
      <c r="F92" s="247">
        <f t="shared" si="9"/>
        <v>0.50174415536599948</v>
      </c>
      <c r="G92" s="251">
        <f t="shared" si="14"/>
        <v>0.70925247708685946</v>
      </c>
      <c r="H92" s="249"/>
    </row>
    <row r="93" spans="1:8" x14ac:dyDescent="0.2">
      <c r="A93" s="245">
        <f t="shared" si="15"/>
        <v>88</v>
      </c>
      <c r="B93" s="245">
        <v>2.12</v>
      </c>
      <c r="C93" s="229" t="s">
        <v>251</v>
      </c>
      <c r="D93" s="248">
        <v>116.5</v>
      </c>
      <c r="E93" s="246">
        <f t="shared" si="16"/>
        <v>0.56531135493364548</v>
      </c>
      <c r="F93" s="247">
        <f t="shared" si="9"/>
        <v>0.56531135493364548</v>
      </c>
      <c r="G93" s="251">
        <f t="shared" si="14"/>
        <v>0.70925247708685946</v>
      </c>
      <c r="H93" s="249"/>
    </row>
    <row r="94" spans="1:8" x14ac:dyDescent="0.2">
      <c r="A94" s="245">
        <f t="shared" si="15"/>
        <v>89</v>
      </c>
      <c r="B94" s="245">
        <v>2.13</v>
      </c>
      <c r="C94" s="229" t="s">
        <v>256</v>
      </c>
      <c r="D94" s="245">
        <v>147.06</v>
      </c>
      <c r="E94" s="246">
        <f t="shared" si="16"/>
        <v>0.71360247087160433</v>
      </c>
      <c r="F94" s="247">
        <f t="shared" si="9"/>
        <v>0.71360247087160433</v>
      </c>
      <c r="G94" s="251">
        <f t="shared" si="14"/>
        <v>0.70925247708685946</v>
      </c>
      <c r="H94" s="249"/>
    </row>
    <row r="95" spans="1:8" x14ac:dyDescent="0.2">
      <c r="A95" s="245">
        <f>A94+1</f>
        <v>90</v>
      </c>
      <c r="B95" s="245">
        <v>2.14</v>
      </c>
      <c r="C95" s="229" t="s">
        <v>260</v>
      </c>
      <c r="D95" s="245">
        <v>107.67</v>
      </c>
      <c r="E95" s="246">
        <f t="shared" si="16"/>
        <v>0.52246415095026277</v>
      </c>
      <c r="F95" s="247">
        <f t="shared" si="9"/>
        <v>0.52246415095026277</v>
      </c>
      <c r="G95" s="251">
        <f t="shared" si="14"/>
        <v>0.70925247708685946</v>
      </c>
      <c r="H95" s="249"/>
    </row>
    <row r="96" spans="1:8" x14ac:dyDescent="0.2">
      <c r="A96" s="245">
        <f t="shared" ref="A96:A105" si="17">A95+1</f>
        <v>91</v>
      </c>
      <c r="B96" s="245">
        <v>2.15</v>
      </c>
      <c r="C96" s="238" t="s">
        <v>205</v>
      </c>
      <c r="D96" s="250">
        <v>196.65</v>
      </c>
      <c r="E96" s="246">
        <f t="shared" si="16"/>
        <v>0.95423586221202905</v>
      </c>
      <c r="F96" s="247">
        <f t="shared" si="9"/>
        <v>0.95423586221202905</v>
      </c>
      <c r="G96" s="251">
        <f t="shared" si="14"/>
        <v>0.70925247708685946</v>
      </c>
      <c r="H96" s="249"/>
    </row>
    <row r="97" spans="1:8" x14ac:dyDescent="0.2">
      <c r="A97" s="245">
        <f t="shared" si="17"/>
        <v>92</v>
      </c>
      <c r="B97" s="245">
        <v>2.16</v>
      </c>
      <c r="C97" s="229" t="s">
        <v>261</v>
      </c>
      <c r="D97" s="250">
        <v>183.26</v>
      </c>
      <c r="E97" s="246">
        <f t="shared" si="16"/>
        <v>0.88926144982952671</v>
      </c>
      <c r="F97" s="247">
        <f t="shared" si="9"/>
        <v>0.88926144982952671</v>
      </c>
      <c r="G97" s="251">
        <f t="shared" si="14"/>
        <v>0.70925247708685946</v>
      </c>
      <c r="H97" s="249"/>
    </row>
    <row r="98" spans="1:8" x14ac:dyDescent="0.2">
      <c r="A98" s="245">
        <f t="shared" si="17"/>
        <v>93</v>
      </c>
      <c r="B98" s="245">
        <v>2.17</v>
      </c>
      <c r="C98" s="229" t="s">
        <v>204</v>
      </c>
      <c r="D98" s="250">
        <v>107.99</v>
      </c>
      <c r="E98" s="246">
        <f t="shared" si="16"/>
        <v>0.52401693750458689</v>
      </c>
      <c r="F98" s="247">
        <f t="shared" si="9"/>
        <v>0.52401693750458689</v>
      </c>
      <c r="G98" s="251">
        <f t="shared" si="14"/>
        <v>0.70925247708685946</v>
      </c>
      <c r="H98" s="249"/>
    </row>
    <row r="99" spans="1:8" x14ac:dyDescent="0.2">
      <c r="A99" s="245">
        <f t="shared" si="17"/>
        <v>94</v>
      </c>
      <c r="B99" s="245">
        <v>2.1800000000000002</v>
      </c>
      <c r="C99" s="238" t="s">
        <v>233</v>
      </c>
      <c r="D99" s="250">
        <v>121.75</v>
      </c>
      <c r="E99" s="246">
        <f t="shared" si="16"/>
        <v>0.59078675934052649</v>
      </c>
      <c r="F99" s="247">
        <f t="shared" si="9"/>
        <v>0.59078675934052649</v>
      </c>
      <c r="G99" s="251">
        <f t="shared" si="14"/>
        <v>0.70925247708685946</v>
      </c>
      <c r="H99" s="249"/>
    </row>
    <row r="100" spans="1:8" x14ac:dyDescent="0.2">
      <c r="A100" s="245">
        <f t="shared" si="17"/>
        <v>95</v>
      </c>
      <c r="B100" s="245">
        <v>2.19</v>
      </c>
      <c r="C100" s="238" t="s">
        <v>234</v>
      </c>
      <c r="D100" s="250">
        <v>146.99</v>
      </c>
      <c r="E100" s="246">
        <f t="shared" si="16"/>
        <v>0.71326279881284593</v>
      </c>
      <c r="F100" s="247">
        <f t="shared" si="9"/>
        <v>0.71326279881284593</v>
      </c>
      <c r="G100" s="251">
        <f>+G99</f>
        <v>0.70925247708685946</v>
      </c>
      <c r="H100" s="249"/>
    </row>
    <row r="101" spans="1:8" x14ac:dyDescent="0.2">
      <c r="A101" s="245">
        <f t="shared" si="17"/>
        <v>96</v>
      </c>
      <c r="B101" s="248">
        <v>2.2000000000000002</v>
      </c>
      <c r="C101" s="229" t="s">
        <v>175</v>
      </c>
      <c r="D101" s="250">
        <v>155.44999999999999</v>
      </c>
      <c r="E101" s="246">
        <f>+D101*80/$D$3</f>
        <v>0.75431459334279138</v>
      </c>
      <c r="F101" s="247">
        <f t="shared" si="9"/>
        <v>0.75431459334279138</v>
      </c>
      <c r="G101" s="251">
        <f t="shared" si="14"/>
        <v>0.70925247708685946</v>
      </c>
      <c r="H101" s="249"/>
    </row>
    <row r="102" spans="1:8" x14ac:dyDescent="0.2">
      <c r="A102" s="245">
        <f t="shared" si="17"/>
        <v>97</v>
      </c>
      <c r="B102" s="245">
        <v>2.21</v>
      </c>
      <c r="C102" s="229" t="s">
        <v>179</v>
      </c>
      <c r="D102" s="250">
        <v>164.26</v>
      </c>
      <c r="E102" s="246">
        <f t="shared" ref="E102:E110" si="18">+D102*80/$D$3</f>
        <v>0.79706474816652884</v>
      </c>
      <c r="F102" s="247">
        <f t="shared" si="9"/>
        <v>0.79706474816652884</v>
      </c>
      <c r="G102" s="251">
        <f t="shared" si="14"/>
        <v>0.70925247708685946</v>
      </c>
      <c r="H102" s="249"/>
    </row>
    <row r="103" spans="1:8" x14ac:dyDescent="0.2">
      <c r="A103" s="245">
        <f t="shared" si="17"/>
        <v>98</v>
      </c>
      <c r="B103" s="245">
        <v>2.2200000000000002</v>
      </c>
      <c r="C103" s="229" t="s">
        <v>195</v>
      </c>
      <c r="D103" s="250">
        <v>130.91</v>
      </c>
      <c r="E103" s="246">
        <f t="shared" si="18"/>
        <v>0.63523527445805605</v>
      </c>
      <c r="F103" s="247">
        <f t="shared" si="9"/>
        <v>0.63523527445805605</v>
      </c>
      <c r="G103" s="251">
        <f t="shared" si="14"/>
        <v>0.70925247708685946</v>
      </c>
      <c r="H103" s="249"/>
    </row>
    <row r="104" spans="1:8" x14ac:dyDescent="0.2">
      <c r="A104" s="245">
        <f t="shared" si="17"/>
        <v>99</v>
      </c>
      <c r="B104" s="245">
        <v>2.23</v>
      </c>
      <c r="C104" s="229" t="s">
        <v>197</v>
      </c>
      <c r="D104" s="250">
        <v>159.97</v>
      </c>
      <c r="E104" s="246">
        <f t="shared" si="18"/>
        <v>0.77624770342262039</v>
      </c>
      <c r="F104" s="247">
        <f t="shared" si="9"/>
        <v>0.77624770342262039</v>
      </c>
      <c r="G104" s="251">
        <f t="shared" si="14"/>
        <v>0.70925247708685946</v>
      </c>
      <c r="H104" s="249"/>
    </row>
    <row r="105" spans="1:8" x14ac:dyDescent="0.2">
      <c r="A105" s="245">
        <f t="shared" si="17"/>
        <v>100</v>
      </c>
      <c r="B105" s="245">
        <v>2.2400000000000002</v>
      </c>
      <c r="C105" s="229" t="s">
        <v>156</v>
      </c>
      <c r="D105" s="251">
        <v>147.69999999999999</v>
      </c>
      <c r="E105" s="246">
        <f t="shared" si="18"/>
        <v>0.71670804398025267</v>
      </c>
      <c r="F105" s="247">
        <f t="shared" si="9"/>
        <v>0.71670804398025267</v>
      </c>
      <c r="G105" s="251">
        <f t="shared" si="14"/>
        <v>0.70925247708685946</v>
      </c>
      <c r="H105" s="249"/>
    </row>
    <row r="106" spans="1:8" x14ac:dyDescent="0.2">
      <c r="A106" s="245">
        <f>A105+1</f>
        <v>101</v>
      </c>
      <c r="B106" s="245">
        <v>2.25</v>
      </c>
      <c r="C106" s="229" t="s">
        <v>157</v>
      </c>
      <c r="D106" s="250">
        <v>196.93</v>
      </c>
      <c r="E106" s="246">
        <f t="shared" si="18"/>
        <v>0.95559455044706276</v>
      </c>
      <c r="F106" s="247">
        <f t="shared" si="9"/>
        <v>0.95559455044706276</v>
      </c>
      <c r="G106" s="251">
        <f t="shared" si="14"/>
        <v>0.70925247708685946</v>
      </c>
      <c r="H106" s="249"/>
    </row>
    <row r="107" spans="1:8" x14ac:dyDescent="0.2">
      <c r="A107" s="245">
        <f t="shared" ref="A107:A117" si="19">A106+1</f>
        <v>102</v>
      </c>
      <c r="B107" s="245">
        <v>2.2599999999999998</v>
      </c>
      <c r="C107" s="229" t="s">
        <v>158</v>
      </c>
      <c r="D107" s="250">
        <v>141.86000000000001</v>
      </c>
      <c r="E107" s="246">
        <f t="shared" si="18"/>
        <v>0.68836968936383658</v>
      </c>
      <c r="F107" s="247">
        <f t="shared" si="9"/>
        <v>0.68836968936383658</v>
      </c>
      <c r="G107" s="251">
        <f t="shared" si="14"/>
        <v>0.70925247708685946</v>
      </c>
      <c r="H107" s="249"/>
    </row>
    <row r="108" spans="1:8" x14ac:dyDescent="0.2">
      <c r="A108" s="245">
        <f t="shared" si="19"/>
        <v>103</v>
      </c>
      <c r="B108" s="245">
        <v>2.27</v>
      </c>
      <c r="C108" s="229" t="s">
        <v>162</v>
      </c>
      <c r="D108" s="250">
        <v>109.17</v>
      </c>
      <c r="E108" s="246">
        <f t="shared" si="18"/>
        <v>0.52974283792365739</v>
      </c>
      <c r="F108" s="247">
        <f t="shared" si="9"/>
        <v>0.52974283792365739</v>
      </c>
      <c r="G108" s="251">
        <f t="shared" si="14"/>
        <v>0.70925247708685946</v>
      </c>
      <c r="H108" s="249"/>
    </row>
    <row r="109" spans="1:8" x14ac:dyDescent="0.2">
      <c r="A109" s="245">
        <f t="shared" si="19"/>
        <v>104</v>
      </c>
      <c r="B109" s="245">
        <v>2.2799999999999998</v>
      </c>
      <c r="C109" s="229" t="s">
        <v>164</v>
      </c>
      <c r="D109" s="250">
        <v>109.03</v>
      </c>
      <c r="E109" s="246">
        <f t="shared" si="18"/>
        <v>0.52906349380614048</v>
      </c>
      <c r="F109" s="247">
        <f t="shared" si="9"/>
        <v>0.52906349380614048</v>
      </c>
      <c r="G109" s="251">
        <f t="shared" si="14"/>
        <v>0.70925247708685946</v>
      </c>
      <c r="H109" s="249"/>
    </row>
    <row r="110" spans="1:8" x14ac:dyDescent="0.2">
      <c r="A110" s="245">
        <f t="shared" si="19"/>
        <v>105</v>
      </c>
      <c r="B110" s="245">
        <v>2.29</v>
      </c>
      <c r="C110" s="229" t="s">
        <v>165</v>
      </c>
      <c r="D110" s="250">
        <v>148.31</v>
      </c>
      <c r="E110" s="246">
        <f t="shared" si="18"/>
        <v>0.71966804334943313</v>
      </c>
      <c r="F110" s="247">
        <f t="shared" si="9"/>
        <v>0.71966804334943313</v>
      </c>
      <c r="G110" s="251">
        <f t="shared" si="14"/>
        <v>0.70925247708685946</v>
      </c>
      <c r="H110" s="249"/>
    </row>
    <row r="111" spans="1:8" x14ac:dyDescent="0.2">
      <c r="A111" s="245">
        <f t="shared" si="19"/>
        <v>106</v>
      </c>
      <c r="B111" s="248">
        <v>2.2999999999999998</v>
      </c>
      <c r="C111" s="229" t="s">
        <v>178</v>
      </c>
      <c r="D111" s="250">
        <v>162.43</v>
      </c>
      <c r="E111" s="246">
        <f>+D111*80/$D$3</f>
        <v>0.78818475005898758</v>
      </c>
      <c r="F111" s="247">
        <f t="shared" si="9"/>
        <v>0.78818475005898758</v>
      </c>
      <c r="G111" s="251">
        <f>+G110</f>
        <v>0.70925247708685946</v>
      </c>
      <c r="H111" s="249"/>
    </row>
    <row r="112" spans="1:8" x14ac:dyDescent="0.2">
      <c r="A112" s="245">
        <f t="shared" si="19"/>
        <v>107</v>
      </c>
      <c r="B112" s="245">
        <v>2.31</v>
      </c>
      <c r="C112" s="229" t="s">
        <v>180</v>
      </c>
      <c r="D112" s="250">
        <v>182.19</v>
      </c>
      <c r="E112" s="246">
        <f t="shared" ref="E112:E122" si="20">+D112*80/$D$3</f>
        <v>0.88406931978850534</v>
      </c>
      <c r="F112" s="247">
        <f t="shared" si="9"/>
        <v>0.88406931978850534</v>
      </c>
      <c r="G112" s="251">
        <f t="shared" si="14"/>
        <v>0.70925247708685946</v>
      </c>
      <c r="H112" s="249"/>
    </row>
    <row r="113" spans="1:8" x14ac:dyDescent="0.2">
      <c r="A113" s="245"/>
      <c r="B113" s="242">
        <v>3</v>
      </c>
      <c r="C113" s="256" t="s">
        <v>287</v>
      </c>
      <c r="D113" s="250"/>
      <c r="E113" s="246"/>
      <c r="F113" s="247"/>
      <c r="G113" s="251"/>
      <c r="H113" s="245"/>
    </row>
    <row r="114" spans="1:8" ht="27" customHeight="1" x14ac:dyDescent="0.2">
      <c r="A114" s="245">
        <f>A112+1</f>
        <v>108</v>
      </c>
      <c r="B114" s="245">
        <v>3.1</v>
      </c>
      <c r="C114" s="253" t="s">
        <v>187</v>
      </c>
      <c r="D114" s="254">
        <v>276.57</v>
      </c>
      <c r="E114" s="246">
        <f t="shared" si="20"/>
        <v>1.3420443041544921</v>
      </c>
      <c r="F114" s="247">
        <f t="shared" si="9"/>
        <v>1.3420443041544921</v>
      </c>
      <c r="G114" s="248">
        <f>AVERAGE(F114:F123)</f>
        <v>1.1990569247911469</v>
      </c>
      <c r="H114" s="249" t="s">
        <v>7</v>
      </c>
    </row>
    <row r="115" spans="1:8" x14ac:dyDescent="0.2">
      <c r="A115" s="245">
        <f t="shared" si="19"/>
        <v>109</v>
      </c>
      <c r="B115" s="245">
        <v>3.2</v>
      </c>
      <c r="C115" s="229" t="s">
        <v>191</v>
      </c>
      <c r="D115" s="250">
        <v>243.95</v>
      </c>
      <c r="E115" s="246">
        <f t="shared" si="20"/>
        <v>1.1837571247730714</v>
      </c>
      <c r="F115" s="247">
        <f t="shared" si="9"/>
        <v>1.1837571247730714</v>
      </c>
      <c r="G115" s="251">
        <f>+G114</f>
        <v>1.1990569247911469</v>
      </c>
      <c r="H115" s="249"/>
    </row>
    <row r="116" spans="1:8" x14ac:dyDescent="0.2">
      <c r="A116" s="245">
        <f t="shared" si="19"/>
        <v>110</v>
      </c>
      <c r="B116" s="245">
        <v>3.3</v>
      </c>
      <c r="C116" s="229" t="s">
        <v>193</v>
      </c>
      <c r="D116" s="250">
        <v>247.16</v>
      </c>
      <c r="E116" s="246">
        <f t="shared" si="20"/>
        <v>1.1993335148961357</v>
      </c>
      <c r="F116" s="247">
        <f t="shared" si="9"/>
        <v>1.1993335148961357</v>
      </c>
      <c r="G116" s="251">
        <f t="shared" ref="G116:G123" si="21">+G115</f>
        <v>1.1990569247911469</v>
      </c>
      <c r="H116" s="249"/>
    </row>
    <row r="117" spans="1:8" x14ac:dyDescent="0.2">
      <c r="A117" s="245">
        <f t="shared" si="19"/>
        <v>111</v>
      </c>
      <c r="B117" s="245">
        <v>3.4</v>
      </c>
      <c r="C117" s="229" t="s">
        <v>159</v>
      </c>
      <c r="D117" s="250">
        <v>217.66</v>
      </c>
      <c r="E117" s="246">
        <f t="shared" si="20"/>
        <v>1.0561860044193758</v>
      </c>
      <c r="F117" s="247">
        <f t="shared" si="9"/>
        <v>1.0561860044193758</v>
      </c>
      <c r="G117" s="251">
        <f t="shared" si="21"/>
        <v>1.1990569247911469</v>
      </c>
      <c r="H117" s="249"/>
    </row>
    <row r="118" spans="1:8" x14ac:dyDescent="0.2">
      <c r="A118" s="245">
        <f>A117+1</f>
        <v>112</v>
      </c>
      <c r="B118" s="245">
        <v>3.5</v>
      </c>
      <c r="C118" s="229" t="s">
        <v>161</v>
      </c>
      <c r="D118" s="250">
        <v>211.03</v>
      </c>
      <c r="E118" s="246">
        <f t="shared" si="20"/>
        <v>1.0240142079969718</v>
      </c>
      <c r="F118" s="247">
        <f t="shared" si="9"/>
        <v>1.0240142079969718</v>
      </c>
      <c r="G118" s="251">
        <f t="shared" si="21"/>
        <v>1.1990569247911469</v>
      </c>
      <c r="H118" s="249"/>
    </row>
    <row r="119" spans="1:8" x14ac:dyDescent="0.2">
      <c r="A119" s="245">
        <f t="shared" ref="A119:A128" si="22">A118+1</f>
        <v>113</v>
      </c>
      <c r="B119" s="245">
        <v>3.6</v>
      </c>
      <c r="C119" s="229" t="s">
        <v>169</v>
      </c>
      <c r="D119" s="250">
        <v>227.97</v>
      </c>
      <c r="E119" s="246">
        <f t="shared" si="20"/>
        <v>1.1062148462165078</v>
      </c>
      <c r="F119" s="247">
        <f t="shared" si="9"/>
        <v>1.1062148462165078</v>
      </c>
      <c r="G119" s="251">
        <f t="shared" si="21"/>
        <v>1.1990569247911469</v>
      </c>
      <c r="H119" s="249"/>
    </row>
    <row r="120" spans="1:8" x14ac:dyDescent="0.2">
      <c r="A120" s="245">
        <f t="shared" si="22"/>
        <v>114</v>
      </c>
      <c r="B120" s="245">
        <v>3.7</v>
      </c>
      <c r="C120" s="229" t="s">
        <v>170</v>
      </c>
      <c r="D120" s="250">
        <v>297.32</v>
      </c>
      <c r="E120" s="246">
        <f t="shared" si="20"/>
        <v>1.4427328072864503</v>
      </c>
      <c r="F120" s="247">
        <f t="shared" si="9"/>
        <v>1.4427328072864503</v>
      </c>
      <c r="G120" s="251">
        <f t="shared" si="21"/>
        <v>1.1990569247911469</v>
      </c>
      <c r="H120" s="249"/>
    </row>
    <row r="121" spans="1:8" x14ac:dyDescent="0.2">
      <c r="A121" s="245">
        <f t="shared" si="22"/>
        <v>115</v>
      </c>
      <c r="B121" s="245">
        <v>3.8</v>
      </c>
      <c r="C121" s="229" t="s">
        <v>171</v>
      </c>
      <c r="D121" s="250">
        <v>211.01</v>
      </c>
      <c r="E121" s="246">
        <f t="shared" si="20"/>
        <v>1.0239171588373264</v>
      </c>
      <c r="F121" s="247">
        <f t="shared" si="9"/>
        <v>1.0239171588373264</v>
      </c>
      <c r="G121" s="251">
        <f t="shared" si="21"/>
        <v>1.1990569247911469</v>
      </c>
      <c r="H121" s="249"/>
    </row>
    <row r="122" spans="1:8" x14ac:dyDescent="0.2">
      <c r="A122" s="245">
        <f t="shared" si="22"/>
        <v>116</v>
      </c>
      <c r="B122" s="245">
        <v>3.9</v>
      </c>
      <c r="C122" s="229" t="s">
        <v>173</v>
      </c>
      <c r="D122" s="250">
        <v>263.79000000000002</v>
      </c>
      <c r="E122" s="246">
        <f t="shared" si="20"/>
        <v>1.2800298911411703</v>
      </c>
      <c r="F122" s="247">
        <f t="shared" si="9"/>
        <v>1.2800298911411703</v>
      </c>
      <c r="G122" s="251">
        <f t="shared" si="21"/>
        <v>1.1990569247911469</v>
      </c>
      <c r="H122" s="249"/>
    </row>
    <row r="123" spans="1:8" x14ac:dyDescent="0.2">
      <c r="A123" s="245">
        <f t="shared" si="22"/>
        <v>117</v>
      </c>
      <c r="B123" s="248">
        <v>3.1</v>
      </c>
      <c r="C123" s="229" t="s">
        <v>259</v>
      </c>
      <c r="D123" s="250">
        <v>274.57</v>
      </c>
      <c r="E123" s="246">
        <f>+D123*80/$D$3</f>
        <v>1.3323393881899659</v>
      </c>
      <c r="F123" s="247">
        <f t="shared" si="9"/>
        <v>1.3323393881899659</v>
      </c>
      <c r="G123" s="251">
        <f t="shared" si="21"/>
        <v>1.1990569247911469</v>
      </c>
      <c r="H123" s="249"/>
    </row>
    <row r="124" spans="1:8" x14ac:dyDescent="0.2">
      <c r="A124" s="245"/>
      <c r="B124" s="242">
        <v>4</v>
      </c>
      <c r="C124" s="256" t="s">
        <v>288</v>
      </c>
      <c r="D124" s="250"/>
      <c r="E124" s="246"/>
      <c r="F124" s="247"/>
      <c r="G124" s="251"/>
      <c r="H124" s="245"/>
    </row>
    <row r="125" spans="1:8" ht="25" customHeight="1" x14ac:dyDescent="0.2">
      <c r="A125" s="245">
        <f>A123+1</f>
        <v>118</v>
      </c>
      <c r="B125" s="245">
        <v>4.0999999999999996</v>
      </c>
      <c r="C125" s="253" t="s">
        <v>166</v>
      </c>
      <c r="D125" s="254">
        <v>330.95</v>
      </c>
      <c r="E125" s="246">
        <f t="shared" ref="E125:E133" si="23">+D125*80/$D$3</f>
        <v>1.605920969229957</v>
      </c>
      <c r="F125" s="247">
        <f t="shared" si="9"/>
        <v>1.605920969229957</v>
      </c>
      <c r="G125" s="248">
        <f>AVERAGE(F125:F137)</f>
        <v>1.9671080801497274</v>
      </c>
      <c r="H125" s="249" t="s">
        <v>280</v>
      </c>
    </row>
    <row r="126" spans="1:8" x14ac:dyDescent="0.2">
      <c r="A126" s="245">
        <f t="shared" si="22"/>
        <v>119</v>
      </c>
      <c r="B126" s="245">
        <v>4.2</v>
      </c>
      <c r="C126" s="229" t="s">
        <v>167</v>
      </c>
      <c r="D126" s="250">
        <v>507.95</v>
      </c>
      <c r="E126" s="246">
        <f t="shared" si="23"/>
        <v>2.4648060320905172</v>
      </c>
      <c r="F126" s="247">
        <f t="shared" si="9"/>
        <v>2.4648060320905172</v>
      </c>
      <c r="G126" s="251">
        <f>+G125</f>
        <v>1.9671080801497274</v>
      </c>
      <c r="H126" s="249"/>
    </row>
    <row r="127" spans="1:8" x14ac:dyDescent="0.2">
      <c r="A127" s="245">
        <f t="shared" si="22"/>
        <v>120</v>
      </c>
      <c r="B127" s="245">
        <v>4.3</v>
      </c>
      <c r="C127" s="229" t="s">
        <v>176</v>
      </c>
      <c r="D127" s="250">
        <v>529.41999999999996</v>
      </c>
      <c r="E127" s="246">
        <f t="shared" si="23"/>
        <v>2.5689883049697047</v>
      </c>
      <c r="F127" s="247">
        <f t="shared" si="9"/>
        <v>2.5689883049697047</v>
      </c>
      <c r="G127" s="251">
        <f t="shared" ref="G127:G137" si="24">+G126</f>
        <v>1.9671080801497274</v>
      </c>
      <c r="H127" s="249"/>
    </row>
    <row r="128" spans="1:8" x14ac:dyDescent="0.2">
      <c r="A128" s="245">
        <f t="shared" si="22"/>
        <v>121</v>
      </c>
      <c r="B128" s="245">
        <v>4.4000000000000004</v>
      </c>
      <c r="C128" s="229" t="s">
        <v>177</v>
      </c>
      <c r="D128" s="250">
        <v>544.30999999999995</v>
      </c>
      <c r="E128" s="246">
        <f t="shared" si="23"/>
        <v>2.6412414043256014</v>
      </c>
      <c r="F128" s="247">
        <f t="shared" si="9"/>
        <v>2.6412414043256014</v>
      </c>
      <c r="G128" s="251">
        <f t="shared" si="24"/>
        <v>1.9671080801497274</v>
      </c>
      <c r="H128" s="249"/>
    </row>
    <row r="129" spans="1:8" x14ac:dyDescent="0.2">
      <c r="A129" s="245">
        <f>A128+1</f>
        <v>122</v>
      </c>
      <c r="B129" s="245">
        <v>4.5</v>
      </c>
      <c r="C129" s="229" t="s">
        <v>189</v>
      </c>
      <c r="D129" s="250">
        <v>319.02</v>
      </c>
      <c r="E129" s="246">
        <f t="shared" si="23"/>
        <v>1.5480311455015585</v>
      </c>
      <c r="F129" s="247">
        <f t="shared" si="9"/>
        <v>1.5480311455015585</v>
      </c>
      <c r="G129" s="251">
        <f t="shared" si="24"/>
        <v>1.9671080801497274</v>
      </c>
      <c r="H129" s="249"/>
    </row>
    <row r="130" spans="1:8" x14ac:dyDescent="0.2">
      <c r="A130" s="245">
        <f t="shared" ref="A130:A137" si="25">A129+1</f>
        <v>123</v>
      </c>
      <c r="B130" s="245">
        <v>4.5999999999999996</v>
      </c>
      <c r="C130" s="229" t="s">
        <v>190</v>
      </c>
      <c r="D130" s="250">
        <v>342.15</v>
      </c>
      <c r="E130" s="246">
        <f t="shared" si="23"/>
        <v>1.660268498631303</v>
      </c>
      <c r="F130" s="247">
        <f t="shared" si="9"/>
        <v>1.660268498631303</v>
      </c>
      <c r="G130" s="251">
        <f t="shared" si="24"/>
        <v>1.9671080801497274</v>
      </c>
      <c r="H130" s="249"/>
    </row>
    <row r="131" spans="1:8" x14ac:dyDescent="0.2">
      <c r="A131" s="245">
        <f t="shared" si="25"/>
        <v>124</v>
      </c>
      <c r="B131" s="245">
        <v>4.7</v>
      </c>
      <c r="C131" s="229" t="s">
        <v>192</v>
      </c>
      <c r="D131" s="250">
        <v>327.52999999999997</v>
      </c>
      <c r="E131" s="246">
        <f t="shared" si="23"/>
        <v>1.5893255629306171</v>
      </c>
      <c r="F131" s="247">
        <f t="shared" si="9"/>
        <v>1.5893255629306171</v>
      </c>
      <c r="G131" s="251">
        <f t="shared" si="24"/>
        <v>1.9671080801497274</v>
      </c>
      <c r="H131" s="249"/>
    </row>
    <row r="132" spans="1:8" x14ac:dyDescent="0.2">
      <c r="A132" s="245">
        <f t="shared" si="25"/>
        <v>125</v>
      </c>
      <c r="B132" s="245">
        <v>4.8</v>
      </c>
      <c r="C132" s="229" t="s">
        <v>194</v>
      </c>
      <c r="D132" s="250">
        <v>351.87</v>
      </c>
      <c r="E132" s="246">
        <f t="shared" si="23"/>
        <v>1.7074343902188998</v>
      </c>
      <c r="F132" s="247">
        <f t="shared" si="9"/>
        <v>1.7074343902188998</v>
      </c>
      <c r="G132" s="251">
        <f t="shared" si="24"/>
        <v>1.9671080801497274</v>
      </c>
      <c r="H132" s="249"/>
    </row>
    <row r="133" spans="1:8" x14ac:dyDescent="0.2">
      <c r="A133" s="245">
        <f t="shared" si="25"/>
        <v>126</v>
      </c>
      <c r="B133" s="245">
        <v>4.9000000000000004</v>
      </c>
      <c r="C133" s="229" t="s">
        <v>160</v>
      </c>
      <c r="D133" s="250">
        <v>341.25</v>
      </c>
      <c r="E133" s="246">
        <f t="shared" si="23"/>
        <v>1.6559012864472662</v>
      </c>
      <c r="F133" s="247">
        <f t="shared" si="9"/>
        <v>1.6559012864472662</v>
      </c>
      <c r="G133" s="251">
        <f t="shared" si="24"/>
        <v>1.9671080801497274</v>
      </c>
      <c r="H133" s="249"/>
    </row>
    <row r="134" spans="1:8" x14ac:dyDescent="0.2">
      <c r="A134" s="245">
        <f t="shared" si="25"/>
        <v>127</v>
      </c>
      <c r="B134" s="248">
        <v>4.0999999999999996</v>
      </c>
      <c r="C134" s="229" t="s">
        <v>168</v>
      </c>
      <c r="D134" s="250">
        <v>356.01</v>
      </c>
      <c r="E134" s="246">
        <f>+D134*80/$D$3</f>
        <v>1.7275235662654689</v>
      </c>
      <c r="F134" s="247">
        <f t="shared" si="9"/>
        <v>1.7275235662654689</v>
      </c>
      <c r="G134" s="251">
        <f t="shared" si="24"/>
        <v>1.9671080801497274</v>
      </c>
      <c r="H134" s="249"/>
    </row>
    <row r="135" spans="1:8" x14ac:dyDescent="0.2">
      <c r="A135" s="245">
        <f t="shared" si="25"/>
        <v>128</v>
      </c>
      <c r="B135" s="245">
        <v>4.1100000000000003</v>
      </c>
      <c r="C135" s="229" t="s">
        <v>172</v>
      </c>
      <c r="D135" s="250">
        <v>302.52</v>
      </c>
      <c r="E135" s="246">
        <f t="shared" ref="E135:E137" si="26">+D135*80/$D$3</f>
        <v>1.4679655887942182</v>
      </c>
      <c r="F135" s="247">
        <f t="shared" si="9"/>
        <v>1.4679655887942182</v>
      </c>
      <c r="G135" s="251">
        <f>+G134</f>
        <v>1.9671080801497274</v>
      </c>
      <c r="H135" s="249"/>
    </row>
    <row r="136" spans="1:8" x14ac:dyDescent="0.2">
      <c r="A136" s="245">
        <f t="shared" si="25"/>
        <v>129</v>
      </c>
      <c r="B136" s="245">
        <v>4.12</v>
      </c>
      <c r="C136" s="229" t="s">
        <v>174</v>
      </c>
      <c r="D136" s="250">
        <v>310.26</v>
      </c>
      <c r="E136" s="246">
        <f t="shared" si="26"/>
        <v>1.5055236135769343</v>
      </c>
      <c r="F136" s="247">
        <f t="shared" si="9"/>
        <v>1.5055236135769343</v>
      </c>
      <c r="G136" s="251">
        <f t="shared" si="24"/>
        <v>1.9671080801497274</v>
      </c>
      <c r="H136" s="249"/>
    </row>
    <row r="137" spans="1:8" x14ac:dyDescent="0.2">
      <c r="A137" s="245">
        <f t="shared" si="25"/>
        <v>130</v>
      </c>
      <c r="B137" s="245">
        <v>4.13</v>
      </c>
      <c r="C137" s="229" t="s">
        <v>188</v>
      </c>
      <c r="D137" s="250">
        <v>706.75</v>
      </c>
      <c r="E137" s="246">
        <f t="shared" si="26"/>
        <v>3.4294746789644117</v>
      </c>
      <c r="F137" s="247">
        <f t="shared" ref="F137" si="27">+E137</f>
        <v>3.4294746789644117</v>
      </c>
      <c r="G137" s="251">
        <f t="shared" si="24"/>
        <v>1.9671080801497274</v>
      </c>
      <c r="H137" s="249"/>
    </row>
    <row r="138" spans="1:8" x14ac:dyDescent="0.2">
      <c r="A138" s="235"/>
      <c r="B138" s="235"/>
      <c r="C138" s="232" t="s">
        <v>37</v>
      </c>
      <c r="D138" s="232"/>
      <c r="E138" s="252">
        <f>SUM(E5:E137)</f>
        <v>79.999999999999943</v>
      </c>
      <c r="F138" s="252">
        <f t="shared" ref="F138:G138" si="28">SUM(F5:F137)</f>
        <v>79.999999999999943</v>
      </c>
      <c r="G138" s="252">
        <f t="shared" si="28"/>
        <v>79.999999999999929</v>
      </c>
      <c r="H138" s="235"/>
    </row>
  </sheetData>
  <mergeCells count="6">
    <mergeCell ref="H82:H112"/>
    <mergeCell ref="H114:H123"/>
    <mergeCell ref="H125:H137"/>
    <mergeCell ref="A2:B2"/>
    <mergeCell ref="A1:H1"/>
    <mergeCell ref="H5:H80"/>
  </mergeCells>
  <phoneticPr fontId="18" type="noConversion"/>
  <pageMargins left="0.75" right="0.75" top="1" bottom="1" header="0.5" footer="0.5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6"/>
  <sheetViews>
    <sheetView topLeftCell="A73" workbookViewId="0">
      <selection activeCell="D74" sqref="D74:D76"/>
    </sheetView>
  </sheetViews>
  <sheetFormatPr baseColWidth="10" defaultColWidth="8.83203125" defaultRowHeight="15" x14ac:dyDescent="0.2"/>
  <cols>
    <col min="1" max="4" width="27.33203125" customWidth="1"/>
  </cols>
  <sheetData>
    <row r="1" spans="1:4" ht="17" thickBot="1" x14ac:dyDescent="0.25">
      <c r="A1" s="164" t="s">
        <v>44</v>
      </c>
      <c r="B1" s="164" t="s">
        <v>45</v>
      </c>
      <c r="C1" s="164" t="s">
        <v>46</v>
      </c>
      <c r="D1" s="29"/>
    </row>
    <row r="2" spans="1:4" ht="17" thickBot="1" x14ac:dyDescent="0.25">
      <c r="A2" s="165"/>
      <c r="B2" s="165"/>
      <c r="C2" s="165"/>
      <c r="D2" s="25" t="s">
        <v>47</v>
      </c>
    </row>
    <row r="3" spans="1:4" s="30" customFormat="1" x14ac:dyDescent="0.2">
      <c r="A3" s="166">
        <v>1</v>
      </c>
      <c r="B3" s="169" t="s">
        <v>48</v>
      </c>
      <c r="C3" s="172" t="s">
        <v>49</v>
      </c>
      <c r="D3" s="169" t="s">
        <v>50</v>
      </c>
    </row>
    <row r="4" spans="1:4" s="30" customFormat="1" x14ac:dyDescent="0.2">
      <c r="A4" s="167"/>
      <c r="B4" s="170"/>
      <c r="C4" s="173"/>
      <c r="D4" s="170"/>
    </row>
    <row r="5" spans="1:4" s="30" customFormat="1" ht="16" thickBot="1" x14ac:dyDescent="0.25">
      <c r="A5" s="168"/>
      <c r="B5" s="171"/>
      <c r="C5" s="173"/>
      <c r="D5" s="171"/>
    </row>
    <row r="6" spans="1:4" s="30" customFormat="1" x14ac:dyDescent="0.2">
      <c r="A6" s="166">
        <v>2</v>
      </c>
      <c r="B6" s="169" t="s">
        <v>51</v>
      </c>
      <c r="C6" s="173"/>
      <c r="D6" s="169" t="s">
        <v>52</v>
      </c>
    </row>
    <row r="7" spans="1:4" s="30" customFormat="1" x14ac:dyDescent="0.2">
      <c r="A7" s="167"/>
      <c r="B7" s="170"/>
      <c r="C7" s="173"/>
      <c r="D7" s="170"/>
    </row>
    <row r="8" spans="1:4" s="30" customFormat="1" ht="16" thickBot="1" x14ac:dyDescent="0.25">
      <c r="A8" s="168"/>
      <c r="B8" s="171"/>
      <c r="C8" s="173"/>
      <c r="D8" s="171"/>
    </row>
    <row r="9" spans="1:4" s="30" customFormat="1" x14ac:dyDescent="0.2">
      <c r="A9" s="166">
        <v>3</v>
      </c>
      <c r="B9" s="175" t="s">
        <v>53</v>
      </c>
      <c r="C9" s="173"/>
      <c r="D9" s="169" t="s">
        <v>50</v>
      </c>
    </row>
    <row r="10" spans="1:4" s="30" customFormat="1" ht="16" thickBot="1" x14ac:dyDescent="0.25">
      <c r="A10" s="168"/>
      <c r="B10" s="176"/>
      <c r="C10" s="173"/>
      <c r="D10" s="171"/>
    </row>
    <row r="11" spans="1:4" s="30" customFormat="1" ht="33" thickBot="1" x14ac:dyDescent="0.25">
      <c r="A11" s="31">
        <v>4</v>
      </c>
      <c r="B11" s="32" t="s">
        <v>54</v>
      </c>
      <c r="C11" s="173"/>
      <c r="D11" s="33" t="s">
        <v>50</v>
      </c>
    </row>
    <row r="12" spans="1:4" s="30" customFormat="1" x14ac:dyDescent="0.2">
      <c r="A12" s="166">
        <v>5</v>
      </c>
      <c r="B12" s="175" t="s">
        <v>55</v>
      </c>
      <c r="C12" s="173"/>
      <c r="D12" s="169" t="s">
        <v>50</v>
      </c>
    </row>
    <row r="13" spans="1:4" s="30" customFormat="1" x14ac:dyDescent="0.2">
      <c r="A13" s="167"/>
      <c r="B13" s="177"/>
      <c r="C13" s="173"/>
      <c r="D13" s="170"/>
    </row>
    <row r="14" spans="1:4" s="30" customFormat="1" ht="16" thickBot="1" x14ac:dyDescent="0.25">
      <c r="A14" s="168"/>
      <c r="B14" s="176"/>
      <c r="C14" s="173"/>
      <c r="D14" s="171"/>
    </row>
    <row r="15" spans="1:4" s="30" customFormat="1" x14ac:dyDescent="0.2">
      <c r="A15" s="166">
        <v>6</v>
      </c>
      <c r="B15" s="175" t="s">
        <v>56</v>
      </c>
      <c r="C15" s="173"/>
      <c r="D15" s="169" t="s">
        <v>50</v>
      </c>
    </row>
    <row r="16" spans="1:4" s="30" customFormat="1" x14ac:dyDescent="0.2">
      <c r="A16" s="167"/>
      <c r="B16" s="177"/>
      <c r="C16" s="173"/>
      <c r="D16" s="170"/>
    </row>
    <row r="17" spans="1:4" s="30" customFormat="1" ht="16" thickBot="1" x14ac:dyDescent="0.25">
      <c r="A17" s="168"/>
      <c r="B17" s="176"/>
      <c r="C17" s="173"/>
      <c r="D17" s="171"/>
    </row>
    <row r="18" spans="1:4" s="30" customFormat="1" ht="33" thickBot="1" x14ac:dyDescent="0.25">
      <c r="A18" s="31">
        <v>7</v>
      </c>
      <c r="B18" s="32" t="s">
        <v>57</v>
      </c>
      <c r="C18" s="173"/>
      <c r="D18" s="33" t="s">
        <v>50</v>
      </c>
    </row>
    <row r="19" spans="1:4" s="30" customFormat="1" ht="33" thickBot="1" x14ac:dyDescent="0.25">
      <c r="A19" s="31">
        <v>8</v>
      </c>
      <c r="B19" s="32" t="s">
        <v>58</v>
      </c>
      <c r="C19" s="173"/>
      <c r="D19" s="33" t="s">
        <v>50</v>
      </c>
    </row>
    <row r="20" spans="1:4" s="30" customFormat="1" ht="33" thickBot="1" x14ac:dyDescent="0.25">
      <c r="A20" s="31">
        <v>9</v>
      </c>
      <c r="B20" s="32" t="s">
        <v>59</v>
      </c>
      <c r="C20" s="173"/>
      <c r="D20" s="33" t="s">
        <v>50</v>
      </c>
    </row>
    <row r="21" spans="1:4" s="30" customFormat="1" ht="33" thickBot="1" x14ac:dyDescent="0.25">
      <c r="A21" s="31">
        <v>10</v>
      </c>
      <c r="B21" s="32" t="s">
        <v>60</v>
      </c>
      <c r="C21" s="173"/>
      <c r="D21" s="33" t="s">
        <v>50</v>
      </c>
    </row>
    <row r="22" spans="1:4" s="30" customFormat="1" ht="65" thickBot="1" x14ac:dyDescent="0.25">
      <c r="A22" s="31">
        <v>11</v>
      </c>
      <c r="B22" s="32" t="s">
        <v>61</v>
      </c>
      <c r="C22" s="174"/>
      <c r="D22" s="33" t="s">
        <v>50</v>
      </c>
    </row>
    <row r="23" spans="1:4" s="34" customFormat="1" x14ac:dyDescent="0.2">
      <c r="A23" s="178">
        <v>12</v>
      </c>
      <c r="B23" s="181" t="s">
        <v>62</v>
      </c>
      <c r="C23" s="172" t="s">
        <v>49</v>
      </c>
      <c r="D23" s="184" t="s">
        <v>63</v>
      </c>
    </row>
    <row r="24" spans="1:4" s="34" customFormat="1" x14ac:dyDescent="0.2">
      <c r="A24" s="179"/>
      <c r="B24" s="182"/>
      <c r="C24" s="173"/>
      <c r="D24" s="185"/>
    </row>
    <row r="25" spans="1:4" s="34" customFormat="1" ht="16" thickBot="1" x14ac:dyDescent="0.25">
      <c r="A25" s="180"/>
      <c r="B25" s="183"/>
      <c r="C25" s="173"/>
      <c r="D25" s="186"/>
    </row>
    <row r="26" spans="1:4" s="30" customFormat="1" ht="49" thickBot="1" x14ac:dyDescent="0.25">
      <c r="A26" s="31">
        <v>13</v>
      </c>
      <c r="B26" s="32" t="s">
        <v>64</v>
      </c>
      <c r="C26" s="173"/>
      <c r="D26" s="33" t="s">
        <v>50</v>
      </c>
    </row>
    <row r="27" spans="1:4" x14ac:dyDescent="0.2">
      <c r="A27" s="187">
        <v>14</v>
      </c>
      <c r="B27" s="190" t="s">
        <v>65</v>
      </c>
      <c r="C27" s="173"/>
      <c r="D27" s="184" t="s">
        <v>66</v>
      </c>
    </row>
    <row r="28" spans="1:4" x14ac:dyDescent="0.2">
      <c r="A28" s="188"/>
      <c r="B28" s="191"/>
      <c r="C28" s="173"/>
      <c r="D28" s="185"/>
    </row>
    <row r="29" spans="1:4" ht="16" thickBot="1" x14ac:dyDescent="0.25">
      <c r="A29" s="189"/>
      <c r="B29" s="192"/>
      <c r="C29" s="173"/>
      <c r="D29" s="186"/>
    </row>
    <row r="30" spans="1:4" x14ac:dyDescent="0.2">
      <c r="A30" s="187">
        <v>15</v>
      </c>
      <c r="B30" s="190" t="s">
        <v>67</v>
      </c>
      <c r="C30" s="173"/>
      <c r="D30" s="184" t="s">
        <v>66</v>
      </c>
    </row>
    <row r="31" spans="1:4" x14ac:dyDescent="0.2">
      <c r="A31" s="188"/>
      <c r="B31" s="191"/>
      <c r="C31" s="173"/>
      <c r="D31" s="185"/>
    </row>
    <row r="32" spans="1:4" ht="16" thickBot="1" x14ac:dyDescent="0.25">
      <c r="A32" s="189"/>
      <c r="B32" s="192"/>
      <c r="C32" s="173"/>
      <c r="D32" s="186"/>
    </row>
    <row r="33" spans="1:4" ht="33" thickBot="1" x14ac:dyDescent="0.25">
      <c r="A33" s="27">
        <v>16</v>
      </c>
      <c r="B33" s="28" t="s">
        <v>68</v>
      </c>
      <c r="C33" s="173"/>
      <c r="D33" s="35" t="s">
        <v>66</v>
      </c>
    </row>
    <row r="34" spans="1:4" s="30" customFormat="1" x14ac:dyDescent="0.2">
      <c r="A34" s="166">
        <v>17</v>
      </c>
      <c r="B34" s="175" t="s">
        <v>69</v>
      </c>
      <c r="C34" s="173"/>
      <c r="D34" s="169" t="s">
        <v>50</v>
      </c>
    </row>
    <row r="35" spans="1:4" s="30" customFormat="1" x14ac:dyDescent="0.2">
      <c r="A35" s="167"/>
      <c r="B35" s="177"/>
      <c r="C35" s="173"/>
      <c r="D35" s="170"/>
    </row>
    <row r="36" spans="1:4" s="30" customFormat="1" ht="16" thickBot="1" x14ac:dyDescent="0.25">
      <c r="A36" s="168"/>
      <c r="B36" s="176"/>
      <c r="C36" s="173"/>
      <c r="D36" s="171"/>
    </row>
    <row r="37" spans="1:4" s="30" customFormat="1" x14ac:dyDescent="0.2">
      <c r="A37" s="166">
        <v>18</v>
      </c>
      <c r="B37" s="175" t="s">
        <v>70</v>
      </c>
      <c r="C37" s="173"/>
      <c r="D37" s="169" t="s">
        <v>50</v>
      </c>
    </row>
    <row r="38" spans="1:4" s="30" customFormat="1" x14ac:dyDescent="0.2">
      <c r="A38" s="167"/>
      <c r="B38" s="177"/>
      <c r="C38" s="173"/>
      <c r="D38" s="170"/>
    </row>
    <row r="39" spans="1:4" s="30" customFormat="1" ht="16" thickBot="1" x14ac:dyDescent="0.25">
      <c r="A39" s="168"/>
      <c r="B39" s="176"/>
      <c r="C39" s="173"/>
      <c r="D39" s="171"/>
    </row>
    <row r="40" spans="1:4" x14ac:dyDescent="0.2">
      <c r="A40" s="187">
        <v>19</v>
      </c>
      <c r="B40" s="190" t="s">
        <v>71</v>
      </c>
      <c r="C40" s="173"/>
      <c r="D40" s="184" t="s">
        <v>66</v>
      </c>
    </row>
    <row r="41" spans="1:4" x14ac:dyDescent="0.2">
      <c r="A41" s="188"/>
      <c r="B41" s="191"/>
      <c r="C41" s="173"/>
      <c r="D41" s="185"/>
    </row>
    <row r="42" spans="1:4" ht="16" thickBot="1" x14ac:dyDescent="0.25">
      <c r="A42" s="189"/>
      <c r="B42" s="192"/>
      <c r="C42" s="173"/>
      <c r="D42" s="186"/>
    </row>
    <row r="43" spans="1:4" x14ac:dyDescent="0.2">
      <c r="A43" s="187">
        <v>20</v>
      </c>
      <c r="B43" s="190" t="s">
        <v>72</v>
      </c>
      <c r="C43" s="173"/>
      <c r="D43" s="184" t="s">
        <v>66</v>
      </c>
    </row>
    <row r="44" spans="1:4" x14ac:dyDescent="0.2">
      <c r="A44" s="188"/>
      <c r="B44" s="191"/>
      <c r="C44" s="173"/>
      <c r="D44" s="185"/>
    </row>
    <row r="45" spans="1:4" ht="16" thickBot="1" x14ac:dyDescent="0.25">
      <c r="A45" s="189"/>
      <c r="B45" s="192"/>
      <c r="C45" s="173"/>
      <c r="D45" s="186"/>
    </row>
    <row r="46" spans="1:4" s="39" customFormat="1" ht="49" thickBot="1" x14ac:dyDescent="0.25">
      <c r="A46" s="36">
        <v>21</v>
      </c>
      <c r="B46" s="37" t="s">
        <v>73</v>
      </c>
      <c r="C46" s="174"/>
      <c r="D46" s="38" t="s">
        <v>74</v>
      </c>
    </row>
    <row r="47" spans="1:4" s="30" customFormat="1" x14ac:dyDescent="0.2">
      <c r="A47" s="166">
        <v>22</v>
      </c>
      <c r="B47" s="175" t="s">
        <v>75</v>
      </c>
      <c r="C47" s="172" t="s">
        <v>49</v>
      </c>
      <c r="D47" s="169" t="s">
        <v>50</v>
      </c>
    </row>
    <row r="48" spans="1:4" s="30" customFormat="1" x14ac:dyDescent="0.2">
      <c r="A48" s="167"/>
      <c r="B48" s="177"/>
      <c r="C48" s="173"/>
      <c r="D48" s="170"/>
    </row>
    <row r="49" spans="1:4" s="30" customFormat="1" ht="16" thickBot="1" x14ac:dyDescent="0.25">
      <c r="A49" s="168"/>
      <c r="B49" s="176"/>
      <c r="C49" s="173"/>
      <c r="D49" s="171"/>
    </row>
    <row r="50" spans="1:4" s="30" customFormat="1" ht="33" thickBot="1" x14ac:dyDescent="0.25">
      <c r="A50" s="31">
        <v>23</v>
      </c>
      <c r="B50" s="32" t="s">
        <v>76</v>
      </c>
      <c r="C50" s="173"/>
      <c r="D50" s="33" t="s">
        <v>50</v>
      </c>
    </row>
    <row r="51" spans="1:4" ht="33" thickBot="1" x14ac:dyDescent="0.25">
      <c r="A51" s="27">
        <v>24</v>
      </c>
      <c r="B51" s="28" t="s">
        <v>77</v>
      </c>
      <c r="C51" s="173"/>
      <c r="D51" s="35" t="s">
        <v>66</v>
      </c>
    </row>
    <row r="52" spans="1:4" x14ac:dyDescent="0.2">
      <c r="A52" s="187">
        <v>25</v>
      </c>
      <c r="B52" s="190" t="s">
        <v>78</v>
      </c>
      <c r="C52" s="173"/>
      <c r="D52" s="184" t="s">
        <v>66</v>
      </c>
    </row>
    <row r="53" spans="1:4" x14ac:dyDescent="0.2">
      <c r="A53" s="188"/>
      <c r="B53" s="191"/>
      <c r="C53" s="173"/>
      <c r="D53" s="185"/>
    </row>
    <row r="54" spans="1:4" ht="16" thickBot="1" x14ac:dyDescent="0.25">
      <c r="A54" s="189"/>
      <c r="B54" s="192"/>
      <c r="C54" s="173"/>
      <c r="D54" s="186"/>
    </row>
    <row r="55" spans="1:4" x14ac:dyDescent="0.2">
      <c r="A55" s="187">
        <v>26</v>
      </c>
      <c r="B55" s="190" t="s">
        <v>79</v>
      </c>
      <c r="C55" s="173"/>
      <c r="D55" s="184" t="s">
        <v>66</v>
      </c>
    </row>
    <row r="56" spans="1:4" x14ac:dyDescent="0.2">
      <c r="A56" s="188"/>
      <c r="B56" s="191"/>
      <c r="C56" s="173"/>
      <c r="D56" s="185"/>
    </row>
    <row r="57" spans="1:4" ht="16" thickBot="1" x14ac:dyDescent="0.25">
      <c r="A57" s="189"/>
      <c r="B57" s="192"/>
      <c r="C57" s="173"/>
      <c r="D57" s="186"/>
    </row>
    <row r="58" spans="1:4" s="30" customFormat="1" x14ac:dyDescent="0.2">
      <c r="A58" s="166">
        <v>27</v>
      </c>
      <c r="B58" s="175" t="s">
        <v>80</v>
      </c>
      <c r="C58" s="173"/>
      <c r="D58" s="169" t="s">
        <v>50</v>
      </c>
    </row>
    <row r="59" spans="1:4" s="30" customFormat="1" x14ac:dyDescent="0.2">
      <c r="A59" s="167"/>
      <c r="B59" s="177"/>
      <c r="C59" s="173"/>
      <c r="D59" s="170"/>
    </row>
    <row r="60" spans="1:4" s="30" customFormat="1" ht="16" thickBot="1" x14ac:dyDescent="0.25">
      <c r="A60" s="168"/>
      <c r="B60" s="176"/>
      <c r="C60" s="173"/>
      <c r="D60" s="171"/>
    </row>
    <row r="61" spans="1:4" s="30" customFormat="1" x14ac:dyDescent="0.2">
      <c r="A61" s="166">
        <v>28</v>
      </c>
      <c r="B61" s="175" t="s">
        <v>81</v>
      </c>
      <c r="C61" s="173"/>
      <c r="D61" s="169" t="s">
        <v>50</v>
      </c>
    </row>
    <row r="62" spans="1:4" s="30" customFormat="1" x14ac:dyDescent="0.2">
      <c r="A62" s="167"/>
      <c r="B62" s="177"/>
      <c r="C62" s="173"/>
      <c r="D62" s="170"/>
    </row>
    <row r="63" spans="1:4" s="30" customFormat="1" ht="16" thickBot="1" x14ac:dyDescent="0.25">
      <c r="A63" s="168"/>
      <c r="B63" s="176"/>
      <c r="C63" s="173"/>
      <c r="D63" s="171"/>
    </row>
    <row r="64" spans="1:4" s="30" customFormat="1" x14ac:dyDescent="0.2">
      <c r="A64" s="166">
        <v>29</v>
      </c>
      <c r="B64" s="175" t="s">
        <v>82</v>
      </c>
      <c r="C64" s="173"/>
      <c r="D64" s="169" t="s">
        <v>50</v>
      </c>
    </row>
    <row r="65" spans="1:4" s="30" customFormat="1" x14ac:dyDescent="0.2">
      <c r="A65" s="167"/>
      <c r="B65" s="177"/>
      <c r="C65" s="173"/>
      <c r="D65" s="170"/>
    </row>
    <row r="66" spans="1:4" s="30" customFormat="1" ht="16" thickBot="1" x14ac:dyDescent="0.25">
      <c r="A66" s="168"/>
      <c r="B66" s="176"/>
      <c r="C66" s="173"/>
      <c r="D66" s="171"/>
    </row>
    <row r="67" spans="1:4" x14ac:dyDescent="0.2">
      <c r="A67" s="187">
        <v>30</v>
      </c>
      <c r="B67" s="190" t="s">
        <v>83</v>
      </c>
      <c r="C67" s="173"/>
      <c r="D67" s="169" t="s">
        <v>50</v>
      </c>
    </row>
    <row r="68" spans="1:4" x14ac:dyDescent="0.2">
      <c r="A68" s="188"/>
      <c r="B68" s="191"/>
      <c r="C68" s="173"/>
      <c r="D68" s="170"/>
    </row>
    <row r="69" spans="1:4" ht="16" thickBot="1" x14ac:dyDescent="0.25">
      <c r="A69" s="189"/>
      <c r="B69" s="192"/>
      <c r="C69" s="173"/>
      <c r="D69" s="171"/>
    </row>
    <row r="70" spans="1:4" x14ac:dyDescent="0.2">
      <c r="A70" s="187">
        <v>31</v>
      </c>
      <c r="B70" s="190" t="s">
        <v>84</v>
      </c>
      <c r="C70" s="173"/>
      <c r="D70" s="169" t="s">
        <v>50</v>
      </c>
    </row>
    <row r="71" spans="1:4" ht="16" thickBot="1" x14ac:dyDescent="0.25">
      <c r="A71" s="189"/>
      <c r="B71" s="192"/>
      <c r="C71" s="173"/>
      <c r="D71" s="171"/>
    </row>
    <row r="72" spans="1:4" ht="33" thickBot="1" x14ac:dyDescent="0.25">
      <c r="A72" s="27">
        <v>32</v>
      </c>
      <c r="B72" s="28" t="s">
        <v>85</v>
      </c>
      <c r="C72" s="173"/>
      <c r="D72" s="33" t="s">
        <v>50</v>
      </c>
    </row>
    <row r="73" spans="1:4" ht="33" thickBot="1" x14ac:dyDescent="0.25">
      <c r="A73" s="27">
        <v>33</v>
      </c>
      <c r="B73" s="28" t="s">
        <v>86</v>
      </c>
      <c r="C73" s="173"/>
      <c r="D73" s="33" t="s">
        <v>50</v>
      </c>
    </row>
    <row r="74" spans="1:4" s="44" customFormat="1" x14ac:dyDescent="0.2">
      <c r="A74" s="193">
        <v>34</v>
      </c>
      <c r="B74" s="196" t="s">
        <v>87</v>
      </c>
      <c r="C74" s="173"/>
      <c r="D74" s="199" t="s">
        <v>88</v>
      </c>
    </row>
    <row r="75" spans="1:4" s="44" customFormat="1" x14ac:dyDescent="0.2">
      <c r="A75" s="194"/>
      <c r="B75" s="197"/>
      <c r="C75" s="173"/>
      <c r="D75" s="200"/>
    </row>
    <row r="76" spans="1:4" s="44" customFormat="1" ht="16" thickBot="1" x14ac:dyDescent="0.25">
      <c r="A76" s="195"/>
      <c r="B76" s="198"/>
      <c r="C76" s="174"/>
      <c r="D76" s="201"/>
    </row>
    <row r="77" spans="1:4" s="39" customFormat="1" x14ac:dyDescent="0.2">
      <c r="A77" s="206">
        <v>35</v>
      </c>
      <c r="B77" s="209" t="s">
        <v>89</v>
      </c>
      <c r="C77" s="172" t="s">
        <v>49</v>
      </c>
      <c r="D77" s="212" t="s">
        <v>74</v>
      </c>
    </row>
    <row r="78" spans="1:4" s="39" customFormat="1" x14ac:dyDescent="0.2">
      <c r="A78" s="207"/>
      <c r="B78" s="210"/>
      <c r="C78" s="173"/>
      <c r="D78" s="213"/>
    </row>
    <row r="79" spans="1:4" s="39" customFormat="1" ht="16" thickBot="1" x14ac:dyDescent="0.25">
      <c r="A79" s="208"/>
      <c r="B79" s="211"/>
      <c r="C79" s="173"/>
      <c r="D79" s="214"/>
    </row>
    <row r="80" spans="1:4" s="40" customFormat="1" x14ac:dyDescent="0.2">
      <c r="A80" s="202">
        <v>36</v>
      </c>
      <c r="B80" s="204" t="s">
        <v>90</v>
      </c>
      <c r="C80" s="173"/>
      <c r="D80" s="217" t="s">
        <v>91</v>
      </c>
    </row>
    <row r="81" spans="1:4" s="40" customFormat="1" x14ac:dyDescent="0.2">
      <c r="A81" s="215"/>
      <c r="B81" s="216"/>
      <c r="C81" s="173"/>
      <c r="D81" s="218"/>
    </row>
    <row r="82" spans="1:4" s="40" customFormat="1" ht="16" thickBot="1" x14ac:dyDescent="0.25">
      <c r="A82" s="203"/>
      <c r="B82" s="205"/>
      <c r="C82" s="173"/>
      <c r="D82" s="219"/>
    </row>
    <row r="83" spans="1:4" s="40" customFormat="1" ht="49" thickBot="1" x14ac:dyDescent="0.25">
      <c r="A83" s="41">
        <v>37</v>
      </c>
      <c r="B83" s="42" t="s">
        <v>92</v>
      </c>
      <c r="C83" s="173"/>
      <c r="D83" s="43" t="s">
        <v>91</v>
      </c>
    </row>
    <row r="84" spans="1:4" s="40" customFormat="1" x14ac:dyDescent="0.2">
      <c r="A84" s="202">
        <v>38</v>
      </c>
      <c r="B84" s="204" t="s">
        <v>93</v>
      </c>
      <c r="C84" s="173"/>
      <c r="D84" s="204" t="s">
        <v>94</v>
      </c>
    </row>
    <row r="85" spans="1:4" s="40" customFormat="1" ht="16" thickBot="1" x14ac:dyDescent="0.25">
      <c r="A85" s="203"/>
      <c r="B85" s="205"/>
      <c r="C85" s="173"/>
      <c r="D85" s="205"/>
    </row>
    <row r="86" spans="1:4" s="40" customFormat="1" x14ac:dyDescent="0.2">
      <c r="A86" s="202">
        <v>39</v>
      </c>
      <c r="B86" s="204" t="s">
        <v>95</v>
      </c>
      <c r="C86" s="173"/>
      <c r="D86" s="217" t="s">
        <v>91</v>
      </c>
    </row>
    <row r="87" spans="1:4" s="40" customFormat="1" x14ac:dyDescent="0.2">
      <c r="A87" s="215"/>
      <c r="B87" s="216"/>
      <c r="C87" s="173"/>
      <c r="D87" s="218"/>
    </row>
    <row r="88" spans="1:4" s="40" customFormat="1" ht="16" thickBot="1" x14ac:dyDescent="0.25">
      <c r="A88" s="203"/>
      <c r="B88" s="205"/>
      <c r="C88" s="173"/>
      <c r="D88" s="219"/>
    </row>
    <row r="89" spans="1:4" s="40" customFormat="1" x14ac:dyDescent="0.2">
      <c r="A89" s="202">
        <v>40</v>
      </c>
      <c r="B89" s="204" t="s">
        <v>96</v>
      </c>
      <c r="C89" s="173"/>
      <c r="D89" s="217" t="s">
        <v>91</v>
      </c>
    </row>
    <row r="90" spans="1:4" s="40" customFormat="1" x14ac:dyDescent="0.2">
      <c r="A90" s="215"/>
      <c r="B90" s="216"/>
      <c r="C90" s="173"/>
      <c r="D90" s="218"/>
    </row>
    <row r="91" spans="1:4" s="40" customFormat="1" ht="16" thickBot="1" x14ac:dyDescent="0.25">
      <c r="A91" s="203"/>
      <c r="B91" s="205"/>
      <c r="C91" s="173"/>
      <c r="D91" s="219"/>
    </row>
    <row r="92" spans="1:4" x14ac:dyDescent="0.2">
      <c r="A92" s="187">
        <v>41</v>
      </c>
      <c r="B92" s="190" t="s">
        <v>97</v>
      </c>
      <c r="C92" s="173"/>
      <c r="D92" s="220" t="s">
        <v>98</v>
      </c>
    </row>
    <row r="93" spans="1:4" ht="16" thickBot="1" x14ac:dyDescent="0.25">
      <c r="A93" s="189"/>
      <c r="B93" s="192"/>
      <c r="C93" s="173"/>
      <c r="D93" s="221"/>
    </row>
    <row r="94" spans="1:4" s="40" customFormat="1" x14ac:dyDescent="0.2">
      <c r="A94" s="202">
        <v>42</v>
      </c>
      <c r="B94" s="204" t="s">
        <v>99</v>
      </c>
      <c r="C94" s="173"/>
      <c r="D94" s="217" t="s">
        <v>91</v>
      </c>
    </row>
    <row r="95" spans="1:4" s="40" customFormat="1" x14ac:dyDescent="0.2">
      <c r="A95" s="215"/>
      <c r="B95" s="216"/>
      <c r="C95" s="173"/>
      <c r="D95" s="218"/>
    </row>
    <row r="96" spans="1:4" s="40" customFormat="1" ht="16" thickBot="1" x14ac:dyDescent="0.25">
      <c r="A96" s="203"/>
      <c r="B96" s="205"/>
      <c r="C96" s="173"/>
      <c r="D96" s="219"/>
    </row>
    <row r="97" spans="1:4" x14ac:dyDescent="0.2">
      <c r="A97" s="187">
        <v>43</v>
      </c>
      <c r="B97" s="190" t="s">
        <v>100</v>
      </c>
      <c r="C97" s="173"/>
      <c r="D97" s="222" t="s">
        <v>101</v>
      </c>
    </row>
    <row r="98" spans="1:4" x14ac:dyDescent="0.2">
      <c r="A98" s="188"/>
      <c r="B98" s="191"/>
      <c r="C98" s="173"/>
      <c r="D98" s="223"/>
    </row>
    <row r="99" spans="1:4" ht="16" thickBot="1" x14ac:dyDescent="0.25">
      <c r="A99" s="189"/>
      <c r="B99" s="192"/>
      <c r="C99" s="173"/>
      <c r="D99" s="224"/>
    </row>
    <row r="100" spans="1:4" ht="33" thickBot="1" x14ac:dyDescent="0.25">
      <c r="A100" s="27">
        <v>44</v>
      </c>
      <c r="B100" s="28" t="s">
        <v>102</v>
      </c>
      <c r="C100" s="173"/>
      <c r="D100" s="26" t="s">
        <v>103</v>
      </c>
    </row>
    <row r="101" spans="1:4" x14ac:dyDescent="0.2">
      <c r="A101" s="187">
        <v>45</v>
      </c>
      <c r="B101" s="190" t="s">
        <v>104</v>
      </c>
      <c r="C101" s="173"/>
      <c r="D101" s="222" t="s">
        <v>105</v>
      </c>
    </row>
    <row r="102" spans="1:4" x14ac:dyDescent="0.2">
      <c r="A102" s="188"/>
      <c r="B102" s="191"/>
      <c r="C102" s="173"/>
      <c r="D102" s="223"/>
    </row>
    <row r="103" spans="1:4" ht="16" thickBot="1" x14ac:dyDescent="0.25">
      <c r="A103" s="189"/>
      <c r="B103" s="192"/>
      <c r="C103" s="174"/>
      <c r="D103" s="224"/>
    </row>
    <row r="104" spans="1:4" s="39" customFormat="1" x14ac:dyDescent="0.2">
      <c r="A104" s="206">
        <v>46</v>
      </c>
      <c r="B104" s="209" t="s">
        <v>106</v>
      </c>
      <c r="C104" s="209"/>
      <c r="D104" s="212" t="s">
        <v>107</v>
      </c>
    </row>
    <row r="105" spans="1:4" s="39" customFormat="1" x14ac:dyDescent="0.2">
      <c r="A105" s="207"/>
      <c r="B105" s="210"/>
      <c r="C105" s="210"/>
      <c r="D105" s="213"/>
    </row>
    <row r="106" spans="1:4" s="39" customFormat="1" ht="16" thickBot="1" x14ac:dyDescent="0.25">
      <c r="A106" s="208"/>
      <c r="B106" s="211"/>
      <c r="C106" s="211"/>
      <c r="D106" s="214"/>
    </row>
  </sheetData>
  <mergeCells count="101">
    <mergeCell ref="A104:A106"/>
    <mergeCell ref="B104:B106"/>
    <mergeCell ref="C104:C106"/>
    <mergeCell ref="D104:D106"/>
    <mergeCell ref="A94:A96"/>
    <mergeCell ref="B94:B96"/>
    <mergeCell ref="D94:D96"/>
    <mergeCell ref="A97:A99"/>
    <mergeCell ref="B97:B99"/>
    <mergeCell ref="D97:D99"/>
    <mergeCell ref="A84:A85"/>
    <mergeCell ref="B84:B85"/>
    <mergeCell ref="D84:D85"/>
    <mergeCell ref="A77:A79"/>
    <mergeCell ref="B77:B79"/>
    <mergeCell ref="C77:C103"/>
    <mergeCell ref="D77:D79"/>
    <mergeCell ref="A80:A82"/>
    <mergeCell ref="B80:B82"/>
    <mergeCell ref="D80:D82"/>
    <mergeCell ref="A92:A93"/>
    <mergeCell ref="B92:B93"/>
    <mergeCell ref="D92:D93"/>
    <mergeCell ref="A86:A88"/>
    <mergeCell ref="B86:B88"/>
    <mergeCell ref="D86:D88"/>
    <mergeCell ref="A89:A91"/>
    <mergeCell ref="B89:B91"/>
    <mergeCell ref="D89:D91"/>
    <mergeCell ref="A101:A103"/>
    <mergeCell ref="B101:B103"/>
    <mergeCell ref="D101:D103"/>
    <mergeCell ref="D70:D71"/>
    <mergeCell ref="A74:A76"/>
    <mergeCell ref="B74:B76"/>
    <mergeCell ref="D74:D76"/>
    <mergeCell ref="A64:A66"/>
    <mergeCell ref="B64:B66"/>
    <mergeCell ref="D64:D66"/>
    <mergeCell ref="A67:A69"/>
    <mergeCell ref="B67:B69"/>
    <mergeCell ref="D67:D69"/>
    <mergeCell ref="A47:A49"/>
    <mergeCell ref="B47:B49"/>
    <mergeCell ref="C47:C76"/>
    <mergeCell ref="D47:D49"/>
    <mergeCell ref="A52:A54"/>
    <mergeCell ref="B52:B54"/>
    <mergeCell ref="A40:A42"/>
    <mergeCell ref="B40:B42"/>
    <mergeCell ref="D40:D42"/>
    <mergeCell ref="A43:A45"/>
    <mergeCell ref="B43:B45"/>
    <mergeCell ref="D43:D45"/>
    <mergeCell ref="A58:A60"/>
    <mergeCell ref="B58:B60"/>
    <mergeCell ref="D58:D60"/>
    <mergeCell ref="A61:A63"/>
    <mergeCell ref="B61:B63"/>
    <mergeCell ref="D61:D63"/>
    <mergeCell ref="D52:D54"/>
    <mergeCell ref="A55:A57"/>
    <mergeCell ref="B55:B57"/>
    <mergeCell ref="D55:D57"/>
    <mergeCell ref="A70:A71"/>
    <mergeCell ref="B70:B71"/>
    <mergeCell ref="A23:A25"/>
    <mergeCell ref="B23:B25"/>
    <mergeCell ref="C23:C46"/>
    <mergeCell ref="D23:D25"/>
    <mergeCell ref="A27:A29"/>
    <mergeCell ref="B27:B29"/>
    <mergeCell ref="D27:D29"/>
    <mergeCell ref="A15:A17"/>
    <mergeCell ref="B15:B17"/>
    <mergeCell ref="D15:D17"/>
    <mergeCell ref="A34:A36"/>
    <mergeCell ref="B34:B36"/>
    <mergeCell ref="D34:D36"/>
    <mergeCell ref="A37:A39"/>
    <mergeCell ref="B37:B39"/>
    <mergeCell ref="D37:D39"/>
    <mergeCell ref="A30:A32"/>
    <mergeCell ref="B30:B32"/>
    <mergeCell ref="D30:D32"/>
    <mergeCell ref="A1:A2"/>
    <mergeCell ref="B1:B2"/>
    <mergeCell ref="C1:C2"/>
    <mergeCell ref="A3:A5"/>
    <mergeCell ref="B3:B5"/>
    <mergeCell ref="C3:C22"/>
    <mergeCell ref="D3:D5"/>
    <mergeCell ref="A9:A10"/>
    <mergeCell ref="B9:B10"/>
    <mergeCell ref="D9:D10"/>
    <mergeCell ref="A12:A14"/>
    <mergeCell ref="B12:B14"/>
    <mergeCell ref="D12:D14"/>
    <mergeCell ref="A6:A8"/>
    <mergeCell ref="B6:B8"/>
    <mergeCell ref="D6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Tính điểm TW cho ĐP</vt:lpstr>
      <vt:lpstr>PL1.Tính điểm vốn PB cho cấp xã</vt:lpstr>
      <vt:lpstr>Tính Tổng điểm của tỉnh</vt:lpstr>
      <vt:lpstr>PL2.Phân loại xã</vt:lpstr>
      <vt:lpstr>PL3.Theo DS</vt:lpstr>
      <vt:lpstr>PL4.Theo DT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Microsoft Office User</cp:lastModifiedBy>
  <cp:lastPrinted>2026-04-01T02:13:26Z</cp:lastPrinted>
  <dcterms:created xsi:type="dcterms:W3CDTF">2026-02-24T03:08:31Z</dcterms:created>
  <dcterms:modified xsi:type="dcterms:W3CDTF">2026-04-01T10:40:50Z</dcterms:modified>
</cp:coreProperties>
</file>