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U AN DUONG VA CAU VUOT LU CHAU KIM\ĐỢT 2\"/>
    </mc:Choice>
  </mc:AlternateContent>
  <xr:revisionPtr revIDLastSave="0" documentId="13_ncr:1_{06510C40-EB08-42E1-8975-A49E2C8CDCC4}" xr6:coauthVersionLast="47" xr6:coauthVersionMax="47" xr10:uidLastSave="{00000000-0000-0000-0000-000000000000}"/>
  <bookViews>
    <workbookView xWindow="-120" yWindow="-120" windowWidth="29040" windowHeight="15720" xr2:uid="{F66C3716-8FAA-4E67-9061-409367B127D3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6" i="1" l="1"/>
  <c r="L56" i="1"/>
  <c r="Q56" i="1" s="1"/>
  <c r="O55" i="1"/>
  <c r="N55" i="1"/>
  <c r="L55" i="1"/>
  <c r="K55" i="1"/>
  <c r="Q55" i="1" s="1"/>
  <c r="G55" i="1"/>
  <c r="O54" i="1"/>
  <c r="N54" i="1"/>
  <c r="M54" i="1"/>
  <c r="L54" i="1"/>
  <c r="K54" i="1"/>
  <c r="Q54" i="1" s="1"/>
  <c r="G54" i="1"/>
  <c r="L53" i="1"/>
  <c r="K53" i="1"/>
  <c r="Q53" i="1" s="1"/>
  <c r="G53" i="1"/>
  <c r="L52" i="1"/>
  <c r="K52" i="1"/>
  <c r="Q52" i="1" s="1"/>
  <c r="N51" i="1"/>
  <c r="L51" i="1"/>
  <c r="K51" i="1"/>
  <c r="Q51" i="1" s="1"/>
  <c r="G51" i="1"/>
  <c r="P50" i="1"/>
  <c r="O50" i="1"/>
  <c r="N50" i="1"/>
  <c r="L50" i="1"/>
  <c r="K50" i="1"/>
  <c r="Q50" i="1" s="1"/>
  <c r="G50" i="1"/>
  <c r="O48" i="1"/>
  <c r="N48" i="1"/>
  <c r="M48" i="1"/>
  <c r="M30" i="1" s="1"/>
  <c r="L48" i="1"/>
  <c r="K48" i="1"/>
  <c r="Q48" i="1" s="1"/>
  <c r="O47" i="1"/>
  <c r="N47" i="1"/>
  <c r="M47" i="1"/>
  <c r="L47" i="1"/>
  <c r="K47" i="1"/>
  <c r="Q47" i="1" s="1"/>
  <c r="G47" i="1"/>
  <c r="Q46" i="1"/>
  <c r="M46" i="1"/>
  <c r="L46" i="1"/>
  <c r="K46" i="1"/>
  <c r="G46" i="1"/>
  <c r="P45" i="1"/>
  <c r="M45" i="1"/>
  <c r="L45" i="1"/>
  <c r="K45" i="1"/>
  <c r="Q45" i="1" s="1"/>
  <c r="G45" i="1"/>
  <c r="G44" i="1"/>
  <c r="O43" i="1"/>
  <c r="N43" i="1"/>
  <c r="M43" i="1"/>
  <c r="K43" i="1"/>
  <c r="Q43" i="1" s="1"/>
  <c r="G43" i="1"/>
  <c r="P42" i="1"/>
  <c r="M42" i="1"/>
  <c r="L42" i="1"/>
  <c r="K42" i="1"/>
  <c r="Q42" i="1" s="1"/>
  <c r="G42" i="1"/>
  <c r="Q41" i="1"/>
  <c r="P41" i="1"/>
  <c r="M41" i="1"/>
  <c r="L41" i="1"/>
  <c r="K41" i="1"/>
  <c r="G41" i="1"/>
  <c r="Q40" i="1"/>
  <c r="O40" i="1"/>
  <c r="N40" i="1"/>
  <c r="M40" i="1"/>
  <c r="L40" i="1"/>
  <c r="K40" i="1"/>
  <c r="G40" i="1"/>
  <c r="P39" i="1"/>
  <c r="M39" i="1"/>
  <c r="L39" i="1"/>
  <c r="K39" i="1"/>
  <c r="Q39" i="1" s="1"/>
  <c r="G39" i="1"/>
  <c r="P37" i="1"/>
  <c r="O37" i="1"/>
  <c r="N37" i="1"/>
  <c r="M37" i="1"/>
  <c r="L37" i="1"/>
  <c r="K37" i="1"/>
  <c r="Q37" i="1" s="1"/>
  <c r="G37" i="1"/>
  <c r="Q36" i="1"/>
  <c r="L36" i="1"/>
  <c r="G34" i="1"/>
  <c r="Q33" i="1"/>
  <c r="P33" i="1"/>
  <c r="P30" i="1" s="1"/>
  <c r="O33" i="1"/>
  <c r="N33" i="1"/>
  <c r="M33" i="1"/>
  <c r="L33" i="1"/>
  <c r="K33" i="1"/>
  <c r="G33" i="1"/>
  <c r="Q32" i="1"/>
  <c r="O32" i="1"/>
  <c r="N32" i="1"/>
  <c r="N30" i="1" s="1"/>
  <c r="M32" i="1"/>
  <c r="L32" i="1"/>
  <c r="L30" i="1" s="1"/>
  <c r="K32" i="1"/>
  <c r="G32" i="1"/>
  <c r="O31" i="1"/>
  <c r="N31" i="1"/>
  <c r="M31" i="1"/>
  <c r="L31" i="1"/>
  <c r="K31" i="1"/>
  <c r="Q31" i="1" s="1"/>
  <c r="G31" i="1"/>
  <c r="O30" i="1"/>
  <c r="P29" i="1"/>
  <c r="O29" i="1"/>
  <c r="N29" i="1"/>
  <c r="N21" i="1" s="1"/>
  <c r="M29" i="1"/>
  <c r="L29" i="1"/>
  <c r="K29" i="1"/>
  <c r="Q29" i="1" s="1"/>
  <c r="G29" i="1"/>
  <c r="G28" i="1"/>
  <c r="G27" i="1"/>
  <c r="O26" i="1"/>
  <c r="N26" i="1"/>
  <c r="M26" i="1"/>
  <c r="K26" i="1"/>
  <c r="Q26" i="1" s="1"/>
  <c r="G26" i="1"/>
  <c r="O25" i="1"/>
  <c r="N25" i="1"/>
  <c r="M25" i="1"/>
  <c r="L25" i="1"/>
  <c r="K25" i="1"/>
  <c r="Q25" i="1" s="1"/>
  <c r="G25" i="1"/>
  <c r="O24" i="1"/>
  <c r="N24" i="1"/>
  <c r="M24" i="1"/>
  <c r="K24" i="1"/>
  <c r="Q24" i="1" s="1"/>
  <c r="G24" i="1"/>
  <c r="Q23" i="1"/>
  <c r="M23" i="1"/>
  <c r="L23" i="1"/>
  <c r="O22" i="1"/>
  <c r="O21" i="1" s="1"/>
  <c r="N22" i="1"/>
  <c r="M22" i="1"/>
  <c r="M21" i="1" s="1"/>
  <c r="L22" i="1"/>
  <c r="K22" i="1"/>
  <c r="K21" i="1" s="1"/>
  <c r="P21" i="1"/>
  <c r="L21" i="1"/>
  <c r="Q20" i="1"/>
  <c r="M20" i="1"/>
  <c r="L20" i="1"/>
  <c r="O19" i="1"/>
  <c r="N19" i="1"/>
  <c r="L19" i="1"/>
  <c r="K19" i="1"/>
  <c r="Q19" i="1" s="1"/>
  <c r="G19" i="1"/>
  <c r="L18" i="1"/>
  <c r="Q18" i="1" s="1"/>
  <c r="K18" i="1"/>
  <c r="G18" i="1"/>
  <c r="P17" i="1"/>
  <c r="P10" i="1" s="1"/>
  <c r="L17" i="1"/>
  <c r="K17" i="1"/>
  <c r="Q17" i="1" s="1"/>
  <c r="G17" i="1"/>
  <c r="O15" i="1"/>
  <c r="N15" i="1"/>
  <c r="M15" i="1"/>
  <c r="L15" i="1"/>
  <c r="Q15" i="1" s="1"/>
  <c r="K15" i="1"/>
  <c r="G15" i="1"/>
  <c r="O14" i="1"/>
  <c r="M14" i="1"/>
  <c r="L14" i="1"/>
  <c r="K14" i="1"/>
  <c r="G14" i="1"/>
  <c r="Q13" i="1"/>
  <c r="O13" i="1"/>
  <c r="N13" i="1"/>
  <c r="M13" i="1"/>
  <c r="L13" i="1"/>
  <c r="K13" i="1"/>
  <c r="G13" i="1"/>
  <c r="G12" i="1"/>
  <c r="Q11" i="1"/>
  <c r="O11" i="1"/>
  <c r="N11" i="1"/>
  <c r="M11" i="1"/>
  <c r="L11" i="1"/>
  <c r="K11" i="1"/>
  <c r="G11" i="1"/>
  <c r="G10" i="1" s="1"/>
  <c r="C11" i="1"/>
  <c r="O10" i="1"/>
  <c r="M10" i="1"/>
  <c r="K10" i="1"/>
  <c r="I10" i="1"/>
  <c r="H10" i="1"/>
  <c r="F10" i="1"/>
  <c r="E10" i="1"/>
  <c r="Q30" i="1" l="1"/>
  <c r="L10" i="1"/>
  <c r="N14" i="1"/>
  <c r="Q14" i="1" s="1"/>
  <c r="Q10" i="1" s="1"/>
  <c r="Q22" i="1"/>
  <c r="Q21" i="1" s="1"/>
  <c r="K30" i="1"/>
  <c r="Q57" i="1" l="1"/>
  <c r="N10" i="1"/>
</calcChain>
</file>

<file path=xl/sharedStrings.xml><?xml version="1.0" encoding="utf-8"?>
<sst xmlns="http://schemas.openxmlformats.org/spreadsheetml/2006/main" count="108" uniqueCount="73">
  <si>
    <t>ỦY BAN NHÂN DÂN</t>
  </si>
  <si>
    <t>CỘNG HÒA XÃ HỘI CHỦ NGHĨA VIỆT NAM</t>
  </si>
  <si>
    <t>XÃ QUẾ PHONG</t>
  </si>
  <si>
    <t>Độc lập - Tự do - Hạnh Phúc</t>
  </si>
  <si>
    <t>BẢNG TỔNG HỢP PHƯƠNG ÁN BỒI THƯỜNG, HỖ TRỢ GPMB CHO CÁC ĐỐI TƯỢNG BỊ ẢNH HƯỞNG DO THỰC HIỆN DỰ ÁN: ĐƯỜNG VÀ CẦU VƯỢT LŨ
 XÃ CHÂU KIM, HUYỆN QUẾ PHONG (ĐỢT 2)</t>
  </si>
  <si>
    <t>(Kèm theo Thông báo số:      /TB-UBND ngày 05/8/2026 của UBND xã Quế Phong)</t>
  </si>
  <si>
    <t>STT</t>
  </si>
  <si>
    <t>Họ và tên</t>
  </si>
  <si>
    <t>Số tờ</t>
  </si>
  <si>
    <t>Số thửa</t>
  </si>
  <si>
    <t>Tổng 
diện tích đất hiện trạng theo trích đo
(m2)</t>
  </si>
  <si>
    <t>Diện tích thu hồi
(m2)</t>
  </si>
  <si>
    <t>Diện tích còn lại</t>
  </si>
  <si>
    <t>Loại đất</t>
  </si>
  <si>
    <t>Tổng số khẩu trong hộ</t>
  </si>
  <si>
    <t>Giá đất</t>
  </si>
  <si>
    <t>Bồi thường và hỗ trợ (đồng)</t>
  </si>
  <si>
    <t>Tổng tiền 
bồi thường
hỗ trợ 
(đồng)</t>
  </si>
  <si>
    <t>Tiền bồi thường</t>
  </si>
  <si>
    <t>Tiền hỗ trợ</t>
  </si>
  <si>
    <t>Bồi thường
 đất</t>
  </si>
  <si>
    <t>Vật kiến trúc</t>
  </si>
  <si>
    <t>Cây cối, hoa màu, thủy sản,
mồ mả</t>
  </si>
  <si>
    <t>Hỗ trợ đào tạo, chuyển đổi nghề</t>
  </si>
  <si>
    <t>Hỗ trợ ổn định đời sống</t>
  </si>
  <si>
    <t xml:space="preserve">Hỗ trợ di chuyển và thuê chỗ ở </t>
  </si>
  <si>
    <t>I</t>
  </si>
  <si>
    <t>Bản Kim Khê</t>
  </si>
  <si>
    <t>Lô Kim Huệ</t>
  </si>
  <si>
    <t>CLN</t>
  </si>
  <si>
    <t>ONT</t>
  </si>
  <si>
    <t>Lô Xuân Toàn</t>
  </si>
  <si>
    <t>Nguyễn Văn Minh</t>
  </si>
  <si>
    <t>Vi Thị Thảo</t>
  </si>
  <si>
    <t>Lê Thị Anh</t>
  </si>
  <si>
    <t>Sầm Thị Oanh</t>
  </si>
  <si>
    <t>Ngân Văn Vinh</t>
  </si>
  <si>
    <t>ONT+CLN</t>
  </si>
  <si>
    <t>Vi Thị Hiểu</t>
  </si>
  <si>
    <t>II</t>
  </si>
  <si>
    <t>Bản Hữu Văn</t>
  </si>
  <si>
    <t>Lô Văn Tuấn</t>
  </si>
  <si>
    <t>Lô Văn Tôi</t>
  </si>
  <si>
    <t>Kim Thị Định</t>
  </si>
  <si>
    <t>LUC</t>
  </si>
  <si>
    <t>Lô Xuân Thủy</t>
  </si>
  <si>
    <t>Lương Văn Thanh (Vân)</t>
  </si>
  <si>
    <t>Lô Văn Lăng</t>
  </si>
  <si>
    <t>III</t>
  </si>
  <si>
    <t>Bản Liên Phương</t>
  </si>
  <si>
    <t>Lữ Văn Ngọc</t>
  </si>
  <si>
    <t>BHK</t>
  </si>
  <si>
    <t>Lương Văn Điệp</t>
  </si>
  <si>
    <t>Lô Văn Long</t>
  </si>
  <si>
    <t>Lô Thị Phương</t>
  </si>
  <si>
    <t>Lô Văn Du</t>
  </si>
  <si>
    <t>Lữ Thị Khánh</t>
  </si>
  <si>
    <t>Lô Thị Lỏm</t>
  </si>
  <si>
    <t>Lô Thành Nam</t>
  </si>
  <si>
    <t>Vi Thị Hạnh</t>
  </si>
  <si>
    <t>Lô Văn Như</t>
  </si>
  <si>
    <t>Lô Thị Duyên</t>
  </si>
  <si>
    <t>Lô Kim Dy</t>
  </si>
  <si>
    <t>Lang Thị Vân</t>
  </si>
  <si>
    <t>Hà Thị Hương</t>
  </si>
  <si>
    <t>Lô Văn Cần</t>
  </si>
  <si>
    <t>Vi Văn Điệp</t>
  </si>
  <si>
    <t>Lương Đức Thuận</t>
  </si>
  <si>
    <t>Hà Văn Thái</t>
  </si>
  <si>
    <t>Lô Văn Sâm</t>
  </si>
  <si>
    <t>Lô Văn Tâm</t>
  </si>
  <si>
    <t>Lữ Đình Khuyên</t>
  </si>
  <si>
    <t>Tổng cộng: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</si>
</sst>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0.0"/>
  </numFmts>
  <fonts count="5" x14ac:knownFonts="1">
    <font>
      <sz val="14"/>
      <color theme="1"/>
      <name val="Times New Roman"/>
      <family val="2"/>
    </font>
    <font>
      <sz val="14"/>
      <color theme="1"/>
      <name val="Times New Roman"/>
      <family val="2"/>
    </font>
    <font>
      <b/>
      <sz val="13"/>
      <name val="Times New Roman"/>
      <family val="1"/>
    </font>
    <font>
      <sz val="13"/>
      <name val="Times New Roman"/>
      <family val="1"/>
    </font>
    <font>
      <i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>
      <alignment horizontal="center" vertical="center" wrapText="1"/>
    </xf>
    <xf numFmtId="167" fontId="2" fillId="0" borderId="1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7" fontId="3" fillId="0" borderId="1" xfId="0" applyNumberFormat="1" applyFont="1" applyBorder="1" applyAlignment="1">
      <alignment horizontal="right" vertical="center"/>
    </xf>
    <xf numFmtId="167" fontId="3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605147</xdr:colOff>
      <xdr:row>2</xdr:row>
      <xdr:rowOff>37986</xdr:rowOff>
    </xdr:from>
    <xdr:to>
      <xdr:col>4</xdr:col>
      <xdr:colOff>94131</xdr:colOff>
      <xdr:row>2</xdr:row>
      <xdr:rowOff>37986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3FDD97B-602B-431A-89D8-94BCD38D630D}"/>
            </a:ext>
          </a:extLst>
        </xdr:cNvPr>
        <xdr:cNvCxnSpPr/>
      </xdr:nvCxnSpPr>
      <xdr:spPr>
        <a:xfrm>
          <a:off x="3072122" y="457086"/>
          <a:ext cx="84153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723449</xdr:colOff>
      <xdr:row>2</xdr:row>
      <xdr:rowOff>48895</xdr:rowOff>
    </xdr:from>
    <xdr:to>
      <xdr:col>13</xdr:col>
      <xdr:colOff>439604</xdr:colOff>
      <xdr:row>2</xdr:row>
      <xdr:rowOff>48895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6653411-9114-4856-955E-6012157E0D25}"/>
            </a:ext>
          </a:extLst>
        </xdr:cNvPr>
        <xdr:cNvCxnSpPr/>
      </xdr:nvCxnSpPr>
      <xdr:spPr>
        <a:xfrm>
          <a:off x="10553249" y="467995"/>
          <a:ext cx="17068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UU%20TRI/BAN%20QLDA/GPMB/Cau%20Chau%20Kim/sua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U%20AN%20DUONG%20VA%20CAU%20VUOT%20LU%20CHAU%20KIM\&#272;&#7906;T%202\D&#7921;%20th&#7843;o%20Ph&#432;&#417;ng%20&#225;n%20BT%20c&#7847;u%20Ch&#226;u%20Kim%20(&#273;&#7907;t%202).xlsx" TargetMode="External"/><Relationship Id="rId1" Type="http://schemas.openxmlformats.org/officeDocument/2006/relationships/externalLinkPath" Target="D&#7921;%20th&#7843;o%20Ph&#432;&#417;ng%20&#225;n%20BT%20c&#7847;u%20Ch&#226;u%20Kim%20(&#273;&#7907;t%2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</sheetNames>
    <sheetDataSet>
      <sheetData sheetId="0" refreshError="1">
        <row r="35">
          <cell r="G35">
            <v>5210.54</v>
          </cell>
        </row>
        <row r="45">
          <cell r="E45">
            <v>15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GV"/>
      <sheetName val="Phương án BT"/>
      <sheetName val="1.Lô Kim Huệ"/>
      <sheetName val="2.Lô Xuân Toàn"/>
      <sheetName val="3.Nguyễn Văn Minh"/>
      <sheetName val="4.Vi Thị Thảo"/>
      <sheetName val="5.Lê Thị Anh"/>
      <sheetName val="6.Sầm Thị Oanh (Lâm)"/>
      <sheetName val="7.Ngân Văn Vinh"/>
      <sheetName val="8.Vi Thị Hiểu"/>
      <sheetName val="1.Lô Văn Tuấn"/>
      <sheetName val="2.Lô Văn Tôi"/>
      <sheetName val="3.Kim Thị Định"/>
      <sheetName val="4.Lô Xuân Thủy"/>
      <sheetName val="5.Lương Văn Thanh (Vân)"/>
      <sheetName val="6.Lô Văn Lăng"/>
      <sheetName val="1.Lữ Văn Ngọc"/>
      <sheetName val="2.Lương Văn Điệp"/>
      <sheetName val="3.Lô Văn Long"/>
      <sheetName val="4.Lô Thị Phương"/>
      <sheetName val="5.Lô Văn Du"/>
      <sheetName val="6.Lữ Thị Khánh"/>
      <sheetName val="7.Lô Thị Lỏm"/>
      <sheetName val="8.Lô Thành Nam"/>
      <sheetName val="9.Vi Thị Hạnh"/>
      <sheetName val="10.Lô Văn Như"/>
      <sheetName val="11.Lô Thị Duyên"/>
      <sheetName val="12.Lô Kim Dy"/>
      <sheetName val="13.Lang Thị Vân"/>
      <sheetName val="14.Hà Thị Hương"/>
      <sheetName val="15.Lô Văn Cần"/>
      <sheetName val="16. Vi Văn Điệp"/>
      <sheetName val="17. Lương Đức Thuận"/>
      <sheetName val="18.Hà Văn Thái"/>
      <sheetName val="19.Lô Văn Sâm"/>
      <sheetName val="20.Lô Văn Tâm"/>
      <sheetName val="21.Lữ Đình Khuyên"/>
    </sheetNames>
    <sheetDataSet>
      <sheetData sheetId="0"/>
      <sheetData sheetId="1"/>
      <sheetData sheetId="2">
        <row r="88">
          <cell r="F88">
            <v>57464063.500000007</v>
          </cell>
        </row>
        <row r="89">
          <cell r="F89">
            <v>3555000</v>
          </cell>
        </row>
        <row r="95">
          <cell r="F95">
            <v>25782800</v>
          </cell>
        </row>
        <row r="96">
          <cell r="F96">
            <v>8100000</v>
          </cell>
        </row>
      </sheetData>
      <sheetData sheetId="3">
        <row r="76">
          <cell r="F76">
            <v>525000</v>
          </cell>
        </row>
        <row r="77">
          <cell r="F77">
            <v>2100000</v>
          </cell>
        </row>
        <row r="83">
          <cell r="F83">
            <v>3250799.9999999995</v>
          </cell>
        </row>
        <row r="84">
          <cell r="F84">
            <v>10800000</v>
          </cell>
        </row>
      </sheetData>
      <sheetData sheetId="4">
        <row r="86">
          <cell r="F86">
            <v>7793500.0000000009</v>
          </cell>
        </row>
        <row r="87">
          <cell r="F87">
            <v>70812060</v>
          </cell>
        </row>
        <row r="88">
          <cell r="F88">
            <v>1190000</v>
          </cell>
        </row>
        <row r="95">
          <cell r="F95">
            <v>5400000</v>
          </cell>
        </row>
      </sheetData>
      <sheetData sheetId="5">
        <row r="91">
          <cell r="F91">
            <v>56677778</v>
          </cell>
        </row>
        <row r="92">
          <cell r="F92">
            <v>2720000</v>
          </cell>
        </row>
        <row r="98">
          <cell r="F98">
            <v>6389800</v>
          </cell>
        </row>
        <row r="99">
          <cell r="F99">
            <v>4050000</v>
          </cell>
        </row>
      </sheetData>
      <sheetData sheetId="6">
        <row r="82">
          <cell r="F82">
            <v>177453900</v>
          </cell>
        </row>
        <row r="83">
          <cell r="F83">
            <v>5207400</v>
          </cell>
        </row>
        <row r="84">
          <cell r="F84">
            <v>77489299.052000001</v>
          </cell>
        </row>
      </sheetData>
      <sheetData sheetId="7">
        <row r="97">
          <cell r="F97">
            <v>21458855</v>
          </cell>
        </row>
      </sheetData>
      <sheetData sheetId="8">
        <row r="97">
          <cell r="F97">
            <v>21977538.000000004</v>
          </cell>
        </row>
        <row r="104">
          <cell r="F104">
            <v>275200</v>
          </cell>
        </row>
        <row r="105">
          <cell r="F105">
            <v>9450000</v>
          </cell>
        </row>
      </sheetData>
      <sheetData sheetId="9">
        <row r="85">
          <cell r="F85">
            <v>32935485</v>
          </cell>
        </row>
        <row r="86">
          <cell r="F86">
            <v>200000</v>
          </cell>
        </row>
      </sheetData>
      <sheetData sheetId="10">
        <row r="82">
          <cell r="F82">
            <v>61002832.000000015</v>
          </cell>
        </row>
        <row r="83">
          <cell r="F83">
            <v>11850000</v>
          </cell>
        </row>
        <row r="89">
          <cell r="F89">
            <v>15806800.000000002</v>
          </cell>
        </row>
        <row r="90">
          <cell r="F90">
            <v>5400000</v>
          </cell>
        </row>
      </sheetData>
      <sheetData sheetId="11">
        <row r="81">
          <cell r="F81">
            <v>1505000</v>
          </cell>
        </row>
        <row r="82">
          <cell r="F82">
            <v>7475000</v>
          </cell>
        </row>
      </sheetData>
      <sheetData sheetId="12">
        <row r="82">
          <cell r="F82">
            <v>350920.8</v>
          </cell>
        </row>
        <row r="88">
          <cell r="F88">
            <v>5263200</v>
          </cell>
        </row>
        <row r="89">
          <cell r="F89">
            <v>8100000</v>
          </cell>
        </row>
      </sheetData>
      <sheetData sheetId="13">
        <row r="88">
          <cell r="F88">
            <v>25913650</v>
          </cell>
        </row>
        <row r="89">
          <cell r="F89">
            <v>13450000</v>
          </cell>
        </row>
        <row r="94">
          <cell r="F94">
            <v>10586600</v>
          </cell>
        </row>
        <row r="95">
          <cell r="F95">
            <v>9450000</v>
          </cell>
        </row>
      </sheetData>
      <sheetData sheetId="14">
        <row r="82">
          <cell r="F82">
            <v>1168015.8</v>
          </cell>
        </row>
        <row r="88">
          <cell r="F88">
            <v>17518200</v>
          </cell>
        </row>
        <row r="89">
          <cell r="F89">
            <v>8100000</v>
          </cell>
        </row>
      </sheetData>
      <sheetData sheetId="15">
        <row r="90">
          <cell r="F90">
            <v>201951064.04000005</v>
          </cell>
        </row>
        <row r="91">
          <cell r="F91">
            <v>30587631.250000004</v>
          </cell>
        </row>
        <row r="92">
          <cell r="F92">
            <v>32467545</v>
          </cell>
        </row>
        <row r="93">
          <cell r="F93">
            <v>3420000</v>
          </cell>
        </row>
        <row r="97">
          <cell r="F97">
            <v>2000000</v>
          </cell>
        </row>
        <row r="99">
          <cell r="F99">
            <v>9494400</v>
          </cell>
        </row>
        <row r="100">
          <cell r="F100">
            <v>5400000</v>
          </cell>
        </row>
      </sheetData>
      <sheetData sheetId="16">
        <row r="79">
          <cell r="F79">
            <v>945000</v>
          </cell>
        </row>
        <row r="81">
          <cell r="F81">
            <v>140000</v>
          </cell>
        </row>
        <row r="88">
          <cell r="F88">
            <v>5658800</v>
          </cell>
        </row>
        <row r="89">
          <cell r="F89">
            <v>5400000</v>
          </cell>
        </row>
      </sheetData>
      <sheetData sheetId="17">
        <row r="79">
          <cell r="F79">
            <v>1645000</v>
          </cell>
        </row>
        <row r="81">
          <cell r="F81">
            <v>2850000</v>
          </cell>
        </row>
        <row r="88">
          <cell r="F88">
            <v>24467000</v>
          </cell>
        </row>
        <row r="89">
          <cell r="F89">
            <v>2700000</v>
          </cell>
        </row>
      </sheetData>
      <sheetData sheetId="18">
        <row r="85">
          <cell r="F85">
            <v>142940600</v>
          </cell>
        </row>
        <row r="86">
          <cell r="F86">
            <v>43131436</v>
          </cell>
        </row>
        <row r="87">
          <cell r="F87">
            <v>5065400</v>
          </cell>
        </row>
        <row r="88">
          <cell r="F88">
            <v>1775000</v>
          </cell>
        </row>
        <row r="93">
          <cell r="F93">
            <v>2000000</v>
          </cell>
        </row>
        <row r="95">
          <cell r="F95">
            <v>6836999.9999999991</v>
          </cell>
        </row>
        <row r="96">
          <cell r="F96">
            <v>6750000</v>
          </cell>
        </row>
      </sheetData>
      <sheetData sheetId="19">
        <row r="94">
          <cell r="F94">
            <v>92091360</v>
          </cell>
        </row>
      </sheetData>
      <sheetData sheetId="20">
        <row r="82">
          <cell r="F82">
            <v>298116500</v>
          </cell>
        </row>
        <row r="83">
          <cell r="F83">
            <v>40267108.400000006</v>
          </cell>
        </row>
        <row r="85">
          <cell r="F85">
            <v>2400000</v>
          </cell>
        </row>
        <row r="90">
          <cell r="F90">
            <v>2000000</v>
          </cell>
        </row>
        <row r="92">
          <cell r="F92">
            <v>5254600</v>
          </cell>
        </row>
        <row r="93">
          <cell r="F93">
            <v>6750000</v>
          </cell>
        </row>
      </sheetData>
      <sheetData sheetId="21">
        <row r="87">
          <cell r="F87">
            <v>232755480</v>
          </cell>
        </row>
        <row r="88">
          <cell r="F88">
            <v>34948730</v>
          </cell>
        </row>
        <row r="89">
          <cell r="F89">
            <v>15530625.000000002</v>
          </cell>
        </row>
        <row r="90">
          <cell r="F90">
            <v>1860000</v>
          </cell>
        </row>
        <row r="95">
          <cell r="F95">
            <v>2000000</v>
          </cell>
        </row>
      </sheetData>
      <sheetData sheetId="22">
        <row r="81">
          <cell r="F81">
            <v>1344000</v>
          </cell>
        </row>
        <row r="83">
          <cell r="F83">
            <v>2625000</v>
          </cell>
        </row>
        <row r="90">
          <cell r="F90">
            <v>4042000</v>
          </cell>
        </row>
        <row r="91">
          <cell r="F91">
            <v>4050000</v>
          </cell>
        </row>
      </sheetData>
      <sheetData sheetId="23">
        <row r="85">
          <cell r="F85">
            <v>249688000</v>
          </cell>
        </row>
        <row r="86">
          <cell r="F86">
            <v>141342696</v>
          </cell>
        </row>
        <row r="88">
          <cell r="F88">
            <v>3900000</v>
          </cell>
        </row>
        <row r="93">
          <cell r="F93">
            <v>2000000</v>
          </cell>
        </row>
      </sheetData>
      <sheetData sheetId="24">
        <row r="97">
          <cell r="F97">
            <v>423059212.80000001</v>
          </cell>
        </row>
        <row r="98">
          <cell r="F98">
            <v>4851000</v>
          </cell>
        </row>
        <row r="99">
          <cell r="F99">
            <v>70889730</v>
          </cell>
        </row>
        <row r="100">
          <cell r="F100">
            <v>19885000</v>
          </cell>
        </row>
        <row r="104">
          <cell r="F104">
            <v>2000000</v>
          </cell>
        </row>
      </sheetData>
      <sheetData sheetId="25">
        <row r="102">
          <cell r="F102">
            <v>554477.80000000005</v>
          </cell>
        </row>
        <row r="108">
          <cell r="F108">
            <v>8316200</v>
          </cell>
        </row>
        <row r="109">
          <cell r="F109">
            <v>4050000</v>
          </cell>
        </row>
      </sheetData>
      <sheetData sheetId="26">
        <row r="87">
          <cell r="F87">
            <v>414266338.33199996</v>
          </cell>
        </row>
        <row r="88">
          <cell r="F88">
            <v>41717500</v>
          </cell>
        </row>
        <row r="89">
          <cell r="F89">
            <v>67939732.400000006</v>
          </cell>
        </row>
        <row r="90">
          <cell r="F90">
            <v>1900000</v>
          </cell>
        </row>
        <row r="94">
          <cell r="F94">
            <v>2000000</v>
          </cell>
        </row>
      </sheetData>
      <sheetData sheetId="27">
        <row r="88">
          <cell r="F88">
            <v>69344852.200000003</v>
          </cell>
        </row>
        <row r="89">
          <cell r="F89">
            <v>2325000</v>
          </cell>
        </row>
      </sheetData>
      <sheetData sheetId="28">
        <row r="85">
          <cell r="F85">
            <v>62471222</v>
          </cell>
        </row>
        <row r="86">
          <cell r="F86">
            <v>5470000</v>
          </cell>
        </row>
        <row r="92">
          <cell r="F92">
            <v>3483000</v>
          </cell>
        </row>
        <row r="93">
          <cell r="F93">
            <v>5400000</v>
          </cell>
        </row>
      </sheetData>
      <sheetData sheetId="29">
        <row r="84">
          <cell r="F84">
            <v>23337600.000000004</v>
          </cell>
        </row>
        <row r="85">
          <cell r="F85">
            <v>6650000.0000000009</v>
          </cell>
        </row>
        <row r="86">
          <cell r="F86">
            <v>7272000</v>
          </cell>
        </row>
        <row r="92">
          <cell r="F92">
            <v>6579000</v>
          </cell>
        </row>
        <row r="93">
          <cell r="F93">
            <v>5400000</v>
          </cell>
        </row>
      </sheetData>
      <sheetData sheetId="30">
        <row r="94">
          <cell r="F94">
            <v>405407000</v>
          </cell>
        </row>
        <row r="95">
          <cell r="F95">
            <v>94021950</v>
          </cell>
        </row>
        <row r="96">
          <cell r="F96">
            <v>248070600</v>
          </cell>
        </row>
        <row r="101">
          <cell r="F101">
            <v>2000000</v>
          </cell>
        </row>
        <row r="103">
          <cell r="F103">
            <v>4188200.0000000005</v>
          </cell>
        </row>
        <row r="104">
          <cell r="F104">
            <v>6750000</v>
          </cell>
        </row>
      </sheetData>
      <sheetData sheetId="31">
        <row r="79">
          <cell r="F79">
            <v>23948630.000000007</v>
          </cell>
        </row>
        <row r="86">
          <cell r="F86">
            <v>550400</v>
          </cell>
        </row>
      </sheetData>
      <sheetData sheetId="32">
        <row r="82">
          <cell r="F82">
            <v>67681470.000000015</v>
          </cell>
        </row>
      </sheetData>
      <sheetData sheetId="33">
        <row r="78">
          <cell r="F78">
            <v>222974180.00000003</v>
          </cell>
        </row>
        <row r="80">
          <cell r="F80">
            <v>35070024</v>
          </cell>
        </row>
      </sheetData>
      <sheetData sheetId="34">
        <row r="88">
          <cell r="F88">
            <v>25493150</v>
          </cell>
        </row>
        <row r="89">
          <cell r="F89">
            <v>17305000</v>
          </cell>
        </row>
        <row r="95">
          <cell r="F95">
            <v>5409400</v>
          </cell>
        </row>
        <row r="96">
          <cell r="F96">
            <v>4050000</v>
          </cell>
        </row>
      </sheetData>
      <sheetData sheetId="35">
        <row r="86">
          <cell r="F86">
            <v>1761760.0000000005</v>
          </cell>
        </row>
        <row r="93">
          <cell r="F93">
            <v>120399.99999999999</v>
          </cell>
        </row>
        <row r="94">
          <cell r="F94">
            <v>1350000</v>
          </cell>
        </row>
      </sheetData>
      <sheetData sheetId="36">
        <row r="86">
          <cell r="F86">
            <v>2359500</v>
          </cell>
        </row>
        <row r="87">
          <cell r="F87">
            <v>3400000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54FE-9A52-4B01-8AF5-05359A05CE14}">
  <sheetPr>
    <pageSetUpPr fitToPage="1"/>
  </sheetPr>
  <dimension ref="A1:Q57"/>
  <sheetViews>
    <sheetView tabSelected="1" workbookViewId="0">
      <selection activeCell="I7" sqref="I7:I9"/>
    </sheetView>
  </sheetViews>
  <sheetFormatPr defaultColWidth="7.88671875" defaultRowHeight="16.5" x14ac:dyDescent="0.3"/>
  <cols>
    <col min="1" max="1" width="7.88671875" style="4"/>
    <col min="2" max="2" width="20.88671875" style="42" customWidth="1"/>
    <col min="3" max="3" width="7.88671875" style="4"/>
    <col min="4" max="4" width="7.88671875" style="43"/>
    <col min="5" max="7" width="7.88671875" style="4"/>
    <col min="8" max="8" width="12.6640625" style="4" customWidth="1"/>
    <col min="9" max="9" width="8.6640625" style="4" customWidth="1"/>
    <col min="10" max="10" width="11.44140625" style="44" customWidth="1"/>
    <col min="11" max="11" width="11.6640625" style="44" customWidth="1"/>
    <col min="12" max="12" width="12.5546875" style="44" customWidth="1"/>
    <col min="13" max="13" width="10.6640625" style="44" customWidth="1"/>
    <col min="14" max="14" width="10.44140625" style="44" customWidth="1"/>
    <col min="15" max="15" width="9.77734375" style="44" customWidth="1"/>
    <col min="16" max="16" width="12.109375" style="44" customWidth="1"/>
    <col min="17" max="17" width="12.88671875" style="44" customWidth="1"/>
    <col min="18" max="18" width="16.77734375" style="4" customWidth="1"/>
    <col min="19" max="19" width="12.44140625" style="4" customWidth="1"/>
    <col min="20" max="16384" width="7.88671875" style="4"/>
  </cols>
  <sheetData>
    <row r="1" spans="1:17" x14ac:dyDescent="0.3">
      <c r="A1" s="1" t="s">
        <v>0</v>
      </c>
      <c r="B1" s="1"/>
      <c r="C1" s="1"/>
      <c r="D1" s="2"/>
      <c r="E1" s="1"/>
      <c r="F1" s="1"/>
      <c r="G1" s="1"/>
      <c r="H1" s="1"/>
      <c r="I1" s="1" t="s">
        <v>1</v>
      </c>
      <c r="J1" s="3"/>
      <c r="K1" s="3"/>
      <c r="L1" s="3"/>
      <c r="M1" s="3"/>
      <c r="N1" s="3"/>
      <c r="O1" s="3"/>
      <c r="P1" s="3"/>
      <c r="Q1" s="3"/>
    </row>
    <row r="2" spans="1:17" x14ac:dyDescent="0.3">
      <c r="A2" s="1" t="s">
        <v>2</v>
      </c>
      <c r="B2" s="1"/>
      <c r="C2" s="1"/>
      <c r="D2" s="2"/>
      <c r="E2" s="1"/>
      <c r="F2" s="1"/>
      <c r="G2" s="1"/>
      <c r="H2" s="1"/>
      <c r="I2" s="1" t="s">
        <v>3</v>
      </c>
      <c r="J2" s="3"/>
      <c r="K2" s="3"/>
      <c r="L2" s="3"/>
      <c r="M2" s="3"/>
      <c r="N2" s="3"/>
      <c r="O2" s="3"/>
      <c r="P2" s="3"/>
      <c r="Q2" s="3"/>
    </row>
    <row r="3" spans="1:17" x14ac:dyDescent="0.3">
      <c r="A3" s="5"/>
      <c r="B3" s="5"/>
      <c r="C3" s="5"/>
      <c r="D3" s="6"/>
      <c r="E3" s="5"/>
      <c r="F3" s="5"/>
      <c r="G3" s="5"/>
      <c r="H3" s="5"/>
      <c r="I3" s="5"/>
      <c r="J3" s="7"/>
      <c r="K3" s="7"/>
      <c r="L3" s="7"/>
      <c r="M3" s="7"/>
      <c r="N3" s="7"/>
      <c r="O3" s="7"/>
      <c r="P3" s="7"/>
      <c r="Q3" s="7"/>
    </row>
    <row r="4" spans="1:17" ht="42" customHeight="1" x14ac:dyDescent="0.3">
      <c r="A4" s="2" t="s">
        <v>4</v>
      </c>
      <c r="B4" s="2"/>
      <c r="C4" s="2"/>
      <c r="D4" s="2"/>
      <c r="E4" s="2"/>
      <c r="F4" s="2"/>
      <c r="G4" s="2"/>
      <c r="H4" s="2"/>
      <c r="I4" s="2"/>
      <c r="J4" s="8"/>
      <c r="K4" s="8"/>
      <c r="L4" s="8"/>
      <c r="M4" s="8"/>
      <c r="N4" s="8"/>
      <c r="O4" s="8"/>
      <c r="P4" s="8"/>
      <c r="Q4" s="8"/>
    </row>
    <row r="5" spans="1:17" x14ac:dyDescent="0.3">
      <c r="A5" s="9" t="s">
        <v>5</v>
      </c>
      <c r="B5" s="10"/>
      <c r="C5" s="10"/>
      <c r="D5" s="9"/>
      <c r="E5" s="10"/>
      <c r="F5" s="10"/>
      <c r="G5" s="10"/>
      <c r="H5" s="10"/>
      <c r="I5" s="10"/>
      <c r="J5" s="11"/>
      <c r="K5" s="11"/>
      <c r="L5" s="11"/>
      <c r="M5" s="11"/>
      <c r="N5" s="11"/>
      <c r="O5" s="11"/>
      <c r="P5" s="11"/>
      <c r="Q5" s="11"/>
    </row>
    <row r="6" spans="1:17" x14ac:dyDescent="0.3">
      <c r="A6" s="12"/>
      <c r="B6" s="13"/>
      <c r="C6" s="13"/>
      <c r="D6" s="12"/>
      <c r="E6" s="13"/>
      <c r="F6" s="13"/>
      <c r="G6" s="13"/>
      <c r="H6" s="13"/>
      <c r="I6" s="13"/>
      <c r="J6" s="14"/>
      <c r="K6" s="14"/>
      <c r="L6" s="14"/>
      <c r="M6" s="14"/>
      <c r="N6" s="14"/>
      <c r="O6" s="14"/>
      <c r="P6" s="14"/>
      <c r="Q6" s="14"/>
    </row>
    <row r="7" spans="1:17" ht="15.6" customHeight="1" x14ac:dyDescent="0.3">
      <c r="A7" s="15" t="s">
        <v>6</v>
      </c>
      <c r="B7" s="15" t="s">
        <v>7</v>
      </c>
      <c r="C7" s="16" t="s">
        <v>8</v>
      </c>
      <c r="D7" s="16" t="s">
        <v>9</v>
      </c>
      <c r="E7" s="15" t="s">
        <v>10</v>
      </c>
      <c r="F7" s="17" t="s">
        <v>11</v>
      </c>
      <c r="G7" s="17" t="s">
        <v>12</v>
      </c>
      <c r="H7" s="15" t="s">
        <v>13</v>
      </c>
      <c r="I7" s="15" t="s">
        <v>14</v>
      </c>
      <c r="J7" s="18" t="s">
        <v>15</v>
      </c>
      <c r="K7" s="18" t="s">
        <v>16</v>
      </c>
      <c r="L7" s="18"/>
      <c r="M7" s="18"/>
      <c r="N7" s="18"/>
      <c r="O7" s="18"/>
      <c r="P7" s="18"/>
      <c r="Q7" s="18" t="s">
        <v>17</v>
      </c>
    </row>
    <row r="8" spans="1:17" x14ac:dyDescent="0.3">
      <c r="A8" s="15"/>
      <c r="B8" s="15"/>
      <c r="C8" s="16"/>
      <c r="D8" s="16"/>
      <c r="E8" s="15"/>
      <c r="F8" s="17"/>
      <c r="G8" s="17"/>
      <c r="H8" s="15"/>
      <c r="I8" s="15"/>
      <c r="J8" s="18"/>
      <c r="K8" s="18" t="s">
        <v>18</v>
      </c>
      <c r="L8" s="18"/>
      <c r="M8" s="18"/>
      <c r="N8" s="18" t="s">
        <v>19</v>
      </c>
      <c r="O8" s="18"/>
      <c r="P8" s="18"/>
      <c r="Q8" s="18"/>
    </row>
    <row r="9" spans="1:17" ht="81" customHeight="1" x14ac:dyDescent="0.3">
      <c r="A9" s="15"/>
      <c r="B9" s="15"/>
      <c r="C9" s="16"/>
      <c r="D9" s="16"/>
      <c r="E9" s="15"/>
      <c r="F9" s="17"/>
      <c r="G9" s="17"/>
      <c r="H9" s="15"/>
      <c r="I9" s="15"/>
      <c r="J9" s="18"/>
      <c r="K9" s="19" t="s">
        <v>20</v>
      </c>
      <c r="L9" s="19" t="s">
        <v>21</v>
      </c>
      <c r="M9" s="19" t="s">
        <v>22</v>
      </c>
      <c r="N9" s="19" t="s">
        <v>23</v>
      </c>
      <c r="O9" s="19" t="s">
        <v>24</v>
      </c>
      <c r="P9" s="19" t="s">
        <v>25</v>
      </c>
      <c r="Q9" s="18"/>
    </row>
    <row r="10" spans="1:17" ht="27" customHeight="1" x14ac:dyDescent="0.3">
      <c r="A10" s="20" t="s">
        <v>26</v>
      </c>
      <c r="B10" s="21" t="s">
        <v>27</v>
      </c>
      <c r="C10" s="21"/>
      <c r="D10" s="21"/>
      <c r="E10" s="22">
        <f t="shared" ref="E10:I10" si="0">+SUM(E11:E19)</f>
        <v>3207.5000000000009</v>
      </c>
      <c r="F10" s="22">
        <f t="shared" si="0"/>
        <v>600.00000000000011</v>
      </c>
      <c r="G10" s="22">
        <f t="shared" si="0"/>
        <v>2607.5000000000005</v>
      </c>
      <c r="H10" s="22">
        <f t="shared" si="0"/>
        <v>0</v>
      </c>
      <c r="I10" s="22">
        <f t="shared" si="0"/>
        <v>36</v>
      </c>
      <c r="J10" s="22"/>
      <c r="K10" s="22">
        <f>+SUM(K11:K20)</f>
        <v>434943600</v>
      </c>
      <c r="L10" s="22">
        <f t="shared" ref="L10:P10" si="1">+SUM(L11:L20)</f>
        <v>529794878.55199999</v>
      </c>
      <c r="M10" s="22">
        <f t="shared" si="1"/>
        <v>9765000</v>
      </c>
      <c r="N10" s="22">
        <f t="shared" si="1"/>
        <v>35947400</v>
      </c>
      <c r="O10" s="22">
        <f t="shared" si="1"/>
        <v>40139800</v>
      </c>
      <c r="P10" s="22">
        <f t="shared" si="1"/>
        <v>0</v>
      </c>
      <c r="Q10" s="22">
        <f>+SUM(Q11:Q20)</f>
        <v>1050590678.552</v>
      </c>
    </row>
    <row r="11" spans="1:17" ht="27" customHeight="1" x14ac:dyDescent="0.3">
      <c r="A11" s="23">
        <v>1</v>
      </c>
      <c r="B11" s="24" t="s">
        <v>28</v>
      </c>
      <c r="C11" s="25">
        <f>'[1]1'!$E$45</f>
        <v>15</v>
      </c>
      <c r="D11" s="26">
        <v>31</v>
      </c>
      <c r="E11" s="25">
        <v>539.79999999999995</v>
      </c>
      <c r="F11" s="25">
        <v>299.8</v>
      </c>
      <c r="G11" s="25">
        <f>E11-F11</f>
        <v>239.99999999999994</v>
      </c>
      <c r="H11" s="25" t="s">
        <v>29</v>
      </c>
      <c r="I11" s="23">
        <v>6</v>
      </c>
      <c r="J11" s="27">
        <v>43000</v>
      </c>
      <c r="K11" s="28">
        <f>F11*J11+F12*J12</f>
        <v>28551400</v>
      </c>
      <c r="L11" s="28">
        <f>'[2]1.Lô Kim Huệ'!F88</f>
        <v>57464063.500000007</v>
      </c>
      <c r="M11" s="28">
        <f>'[2]1.Lô Kim Huệ'!F89</f>
        <v>3555000</v>
      </c>
      <c r="N11" s="28">
        <f>'[2]1.Lô Kim Huệ'!F95</f>
        <v>25782800</v>
      </c>
      <c r="O11" s="28">
        <f>'[2]1.Lô Kim Huệ'!F96</f>
        <v>8100000</v>
      </c>
      <c r="P11" s="28"/>
      <c r="Q11" s="28">
        <f>SUM(K11:P12)</f>
        <v>123453263.5</v>
      </c>
    </row>
    <row r="12" spans="1:17" ht="27" customHeight="1" x14ac:dyDescent="0.3">
      <c r="A12" s="23"/>
      <c r="B12" s="24"/>
      <c r="C12" s="25">
        <v>15</v>
      </c>
      <c r="D12" s="29">
        <v>17</v>
      </c>
      <c r="E12" s="25">
        <v>1068.4000000000001</v>
      </c>
      <c r="F12" s="25">
        <v>26.1</v>
      </c>
      <c r="G12" s="25">
        <f>E12-F12</f>
        <v>1042.3000000000002</v>
      </c>
      <c r="H12" s="25" t="s">
        <v>30</v>
      </c>
      <c r="I12" s="23"/>
      <c r="J12" s="27">
        <v>600000</v>
      </c>
      <c r="K12" s="28"/>
      <c r="L12" s="28"/>
      <c r="M12" s="28"/>
      <c r="N12" s="28"/>
      <c r="O12" s="28"/>
      <c r="P12" s="28"/>
      <c r="Q12" s="28"/>
    </row>
    <row r="13" spans="1:17" ht="27" customHeight="1" x14ac:dyDescent="0.3">
      <c r="A13" s="25">
        <v>2</v>
      </c>
      <c r="B13" s="30" t="s">
        <v>31</v>
      </c>
      <c r="C13" s="25">
        <v>15</v>
      </c>
      <c r="D13" s="26">
        <v>813</v>
      </c>
      <c r="E13" s="25">
        <v>76.2</v>
      </c>
      <c r="F13" s="25">
        <v>37.799999999999997</v>
      </c>
      <c r="G13" s="25">
        <f>E13-F13</f>
        <v>38.400000000000006</v>
      </c>
      <c r="H13" s="25" t="s">
        <v>29</v>
      </c>
      <c r="I13" s="25">
        <v>8</v>
      </c>
      <c r="J13" s="27">
        <v>43000</v>
      </c>
      <c r="K13" s="27">
        <f>J13*F13</f>
        <v>1625399.9999999998</v>
      </c>
      <c r="L13" s="27">
        <f>'[2]2.Lô Xuân Toàn'!F76</f>
        <v>525000</v>
      </c>
      <c r="M13" s="27">
        <f>'[2]2.Lô Xuân Toàn'!F77</f>
        <v>2100000</v>
      </c>
      <c r="N13" s="27">
        <f>'[2]2.Lô Xuân Toàn'!F83</f>
        <v>3250799.9999999995</v>
      </c>
      <c r="O13" s="27">
        <f>'[2]2.Lô Xuân Toàn'!F84</f>
        <v>10800000</v>
      </c>
      <c r="P13" s="27"/>
      <c r="Q13" s="27">
        <f>SUM(K13:P13)</f>
        <v>18301200</v>
      </c>
    </row>
    <row r="14" spans="1:17" ht="27" customHeight="1" x14ac:dyDescent="0.3">
      <c r="A14" s="25">
        <v>3</v>
      </c>
      <c r="B14" s="31" t="s">
        <v>32</v>
      </c>
      <c r="C14" s="25">
        <v>15</v>
      </c>
      <c r="D14" s="26">
        <v>12</v>
      </c>
      <c r="E14" s="25">
        <v>80.900000000000006</v>
      </c>
      <c r="F14" s="25">
        <v>30.1</v>
      </c>
      <c r="G14" s="25">
        <f>E14-F14</f>
        <v>50.800000000000004</v>
      </c>
      <c r="H14" s="25" t="s">
        <v>29</v>
      </c>
      <c r="I14" s="25">
        <v>4</v>
      </c>
      <c r="J14" s="27">
        <v>43000</v>
      </c>
      <c r="K14" s="27">
        <f>F14*J14</f>
        <v>1294300</v>
      </c>
      <c r="L14" s="27">
        <f>'[2]3.Nguyễn Văn Minh'!F86+'[2]3.Nguyễn Văn Minh'!F87</f>
        <v>78605560</v>
      </c>
      <c r="M14" s="27">
        <f>'[2]3.Nguyễn Văn Minh'!F88</f>
        <v>1190000</v>
      </c>
      <c r="N14" s="27">
        <f>K14*2</f>
        <v>2588600</v>
      </c>
      <c r="O14" s="27">
        <f>'[2]3.Nguyễn Văn Minh'!F95</f>
        <v>5400000</v>
      </c>
      <c r="P14" s="27"/>
      <c r="Q14" s="27">
        <f>SUM(K14:P14)</f>
        <v>89078460</v>
      </c>
    </row>
    <row r="15" spans="1:17" ht="27" customHeight="1" x14ac:dyDescent="0.3">
      <c r="A15" s="23">
        <v>4</v>
      </c>
      <c r="B15" s="32" t="s">
        <v>33</v>
      </c>
      <c r="C15" s="23">
        <v>15</v>
      </c>
      <c r="D15" s="33">
        <v>20</v>
      </c>
      <c r="E15" s="23">
        <v>474.3</v>
      </c>
      <c r="F15" s="25">
        <v>4.5</v>
      </c>
      <c r="G15" s="23">
        <f>E15-F15-F16</f>
        <v>395.5</v>
      </c>
      <c r="H15" s="25" t="s">
        <v>30</v>
      </c>
      <c r="I15" s="23">
        <v>3</v>
      </c>
      <c r="J15" s="27">
        <v>600000</v>
      </c>
      <c r="K15" s="28">
        <f>F15*J15+F16*J16</f>
        <v>5894900</v>
      </c>
      <c r="L15" s="28">
        <f>'[2]4.Vi Thị Thảo'!F91</f>
        <v>56677778</v>
      </c>
      <c r="M15" s="28">
        <f>'[2]4.Vi Thị Thảo'!F92</f>
        <v>2720000</v>
      </c>
      <c r="N15" s="28">
        <f>'[2]4.Vi Thị Thảo'!F99</f>
        <v>4050000</v>
      </c>
      <c r="O15" s="28">
        <f>'[2]4.Vi Thị Thảo'!F98</f>
        <v>6389800</v>
      </c>
      <c r="P15" s="28"/>
      <c r="Q15" s="28">
        <f>SUM(K15:P16)</f>
        <v>75732478</v>
      </c>
    </row>
    <row r="16" spans="1:17" ht="27" customHeight="1" x14ac:dyDescent="0.3">
      <c r="A16" s="23"/>
      <c r="B16" s="32"/>
      <c r="C16" s="23"/>
      <c r="D16" s="33"/>
      <c r="E16" s="23"/>
      <c r="F16" s="25">
        <v>74.3</v>
      </c>
      <c r="G16" s="23"/>
      <c r="H16" s="25" t="s">
        <v>29</v>
      </c>
      <c r="I16" s="23"/>
      <c r="J16" s="27">
        <v>43000</v>
      </c>
      <c r="K16" s="28"/>
      <c r="L16" s="28"/>
      <c r="M16" s="28"/>
      <c r="N16" s="28"/>
      <c r="O16" s="28"/>
      <c r="P16" s="28"/>
      <c r="Q16" s="28"/>
    </row>
    <row r="17" spans="1:17" ht="27" customHeight="1" x14ac:dyDescent="0.3">
      <c r="A17" s="25">
        <v>5</v>
      </c>
      <c r="B17" s="31" t="s">
        <v>34</v>
      </c>
      <c r="C17" s="25">
        <v>16</v>
      </c>
      <c r="D17" s="26">
        <v>71</v>
      </c>
      <c r="E17" s="25">
        <v>225.8</v>
      </c>
      <c r="F17" s="25">
        <v>108.9</v>
      </c>
      <c r="G17" s="25">
        <f>E17-F17</f>
        <v>116.9</v>
      </c>
      <c r="H17" s="25" t="s">
        <v>30</v>
      </c>
      <c r="I17" s="25">
        <v>4</v>
      </c>
      <c r="J17" s="27">
        <v>3200000</v>
      </c>
      <c r="K17" s="27">
        <f>F17*J17</f>
        <v>348480000</v>
      </c>
      <c r="L17" s="27">
        <f>'[2]5.Lê Thị Anh'!F82+'[2]5.Lê Thị Anh'!F83+'[2]5.Lê Thị Anh'!F84</f>
        <v>260150599.05199999</v>
      </c>
      <c r="M17" s="27"/>
      <c r="N17" s="27"/>
      <c r="O17" s="27"/>
      <c r="P17" s="27">
        <f>'[2]5.Lê Thị Anh'!F89</f>
        <v>0</v>
      </c>
      <c r="Q17" s="27">
        <f>SUM(K17:P17)</f>
        <v>608630599.05200005</v>
      </c>
    </row>
    <row r="18" spans="1:17" ht="27" customHeight="1" x14ac:dyDescent="0.3">
      <c r="A18" s="25">
        <v>6</v>
      </c>
      <c r="B18" s="31" t="s">
        <v>35</v>
      </c>
      <c r="C18" s="25">
        <v>16</v>
      </c>
      <c r="D18" s="26">
        <v>62</v>
      </c>
      <c r="E18" s="25">
        <v>241.8</v>
      </c>
      <c r="F18" s="25">
        <v>15.3</v>
      </c>
      <c r="G18" s="25">
        <f>E18-F18</f>
        <v>226.5</v>
      </c>
      <c r="H18" s="25" t="s">
        <v>30</v>
      </c>
      <c r="I18" s="25">
        <v>4</v>
      </c>
      <c r="J18" s="27">
        <v>3200000</v>
      </c>
      <c r="K18" s="27">
        <f>F18*J18</f>
        <v>48960000</v>
      </c>
      <c r="L18" s="27">
        <f>'[2]6.Sầm Thị Oanh (Lâm)'!F97</f>
        <v>21458855</v>
      </c>
      <c r="M18" s="27"/>
      <c r="N18" s="27"/>
      <c r="O18" s="27"/>
      <c r="P18" s="27"/>
      <c r="Q18" s="27">
        <f t="shared" ref="Q18:Q25" si="2">SUM(K18:P18)</f>
        <v>70418855</v>
      </c>
    </row>
    <row r="19" spans="1:17" ht="27" customHeight="1" x14ac:dyDescent="0.3">
      <c r="A19" s="25">
        <v>7</v>
      </c>
      <c r="B19" s="30" t="s">
        <v>36</v>
      </c>
      <c r="C19" s="25">
        <v>16</v>
      </c>
      <c r="D19" s="25">
        <v>52</v>
      </c>
      <c r="E19" s="25">
        <v>500.3</v>
      </c>
      <c r="F19" s="25">
        <v>3.2</v>
      </c>
      <c r="G19" s="25">
        <f>E19-F19</f>
        <v>497.1</v>
      </c>
      <c r="H19" s="25" t="s">
        <v>37</v>
      </c>
      <c r="I19" s="25">
        <v>7</v>
      </c>
      <c r="J19" s="27">
        <v>43000</v>
      </c>
      <c r="K19" s="27">
        <f>F19*J19</f>
        <v>137600</v>
      </c>
      <c r="L19" s="27">
        <f>'[2]7.Ngân Văn Vinh'!F97</f>
        <v>21977538.000000004</v>
      </c>
      <c r="M19" s="27"/>
      <c r="N19" s="27">
        <f>'[2]7.Ngân Văn Vinh'!F104</f>
        <v>275200</v>
      </c>
      <c r="O19" s="27">
        <f>'[2]7.Ngân Văn Vinh'!F105</f>
        <v>9450000</v>
      </c>
      <c r="P19" s="27"/>
      <c r="Q19" s="27">
        <f t="shared" si="2"/>
        <v>31840338.000000004</v>
      </c>
    </row>
    <row r="20" spans="1:17" ht="27" customHeight="1" x14ac:dyDescent="0.3">
      <c r="A20" s="25">
        <v>8</v>
      </c>
      <c r="B20" s="30" t="s">
        <v>38</v>
      </c>
      <c r="C20" s="25">
        <v>15</v>
      </c>
      <c r="D20" s="25">
        <v>20</v>
      </c>
      <c r="E20" s="25"/>
      <c r="F20" s="25"/>
      <c r="G20" s="25"/>
      <c r="H20" s="25"/>
      <c r="I20" s="25"/>
      <c r="J20" s="27"/>
      <c r="K20" s="27"/>
      <c r="L20" s="27">
        <f>'[2]8.Vi Thị Hiểu'!F85</f>
        <v>32935485</v>
      </c>
      <c r="M20" s="27">
        <f>'[2]8.Vi Thị Hiểu'!F86</f>
        <v>200000</v>
      </c>
      <c r="N20" s="27"/>
      <c r="O20" s="27"/>
      <c r="P20" s="27"/>
      <c r="Q20" s="27">
        <f t="shared" si="2"/>
        <v>33135485</v>
      </c>
    </row>
    <row r="21" spans="1:17" s="5" customFormat="1" ht="27" customHeight="1" x14ac:dyDescent="0.3">
      <c r="A21" s="20" t="s">
        <v>39</v>
      </c>
      <c r="B21" s="21" t="s">
        <v>40</v>
      </c>
      <c r="C21" s="21"/>
      <c r="D21" s="21"/>
      <c r="E21" s="21"/>
      <c r="F21" s="21"/>
      <c r="G21" s="21"/>
      <c r="H21" s="21"/>
      <c r="I21" s="21"/>
      <c r="J21" s="34"/>
      <c r="K21" s="34">
        <f t="shared" ref="K21:P21" si="3">SUM(K22:K29)</f>
        <v>31209400</v>
      </c>
      <c r="L21" s="34">
        <f t="shared" si="3"/>
        <v>353427722.29000008</v>
      </c>
      <c r="M21" s="34">
        <f t="shared" si="3"/>
        <v>37713936.600000001</v>
      </c>
      <c r="N21" s="34">
        <f t="shared" si="3"/>
        <v>58669200</v>
      </c>
      <c r="O21" s="34">
        <f t="shared" si="3"/>
        <v>36450000</v>
      </c>
      <c r="P21" s="34">
        <f t="shared" si="3"/>
        <v>2000000</v>
      </c>
      <c r="Q21" s="22">
        <f>SUM(Q22:Q29)</f>
        <v>519513258.8900001</v>
      </c>
    </row>
    <row r="22" spans="1:17" ht="27" customHeight="1" x14ac:dyDescent="0.3">
      <c r="A22" s="25">
        <v>1</v>
      </c>
      <c r="B22" s="30" t="s">
        <v>41</v>
      </c>
      <c r="C22" s="25">
        <v>22</v>
      </c>
      <c r="D22" s="25">
        <v>28</v>
      </c>
      <c r="E22" s="25">
        <v>227.4</v>
      </c>
      <c r="F22" s="25">
        <v>227.4</v>
      </c>
      <c r="G22" s="25">
        <v>0</v>
      </c>
      <c r="H22" s="25" t="s">
        <v>29</v>
      </c>
      <c r="I22" s="25">
        <v>4</v>
      </c>
      <c r="J22" s="27">
        <v>43000</v>
      </c>
      <c r="K22" s="27">
        <f>E22*J22</f>
        <v>9778200</v>
      </c>
      <c r="L22" s="27">
        <f>'[2]1.Lô Văn Tuấn'!F82</f>
        <v>61002832.000000015</v>
      </c>
      <c r="M22" s="27">
        <f>'[2]1.Lô Văn Tuấn'!F83</f>
        <v>11850000</v>
      </c>
      <c r="N22" s="27">
        <f>'[2]1.Lô Văn Tuấn'!F89</f>
        <v>15806800.000000002</v>
      </c>
      <c r="O22" s="27">
        <f>'[2]1.Lô Văn Tuấn'!F90</f>
        <v>5400000</v>
      </c>
      <c r="P22" s="27"/>
      <c r="Q22" s="27">
        <f t="shared" si="2"/>
        <v>103837832.00000001</v>
      </c>
    </row>
    <row r="23" spans="1:17" ht="27" customHeight="1" x14ac:dyDescent="0.3">
      <c r="A23" s="25">
        <v>2</v>
      </c>
      <c r="B23" s="30" t="s">
        <v>42</v>
      </c>
      <c r="C23" s="25">
        <v>18</v>
      </c>
      <c r="D23" s="25">
        <v>903</v>
      </c>
      <c r="E23" s="25"/>
      <c r="F23" s="25"/>
      <c r="G23" s="25"/>
      <c r="H23" s="25"/>
      <c r="I23" s="25"/>
      <c r="J23" s="27"/>
      <c r="K23" s="27"/>
      <c r="L23" s="27">
        <f>'[2]2.Lô Văn Tôi'!F81</f>
        <v>1505000</v>
      </c>
      <c r="M23" s="27">
        <f>'[2]2.Lô Văn Tôi'!F82</f>
        <v>7475000</v>
      </c>
      <c r="N23" s="27"/>
      <c r="O23" s="27"/>
      <c r="P23" s="27"/>
      <c r="Q23" s="27">
        <f>SUM(K23:P23)</f>
        <v>8980000</v>
      </c>
    </row>
    <row r="24" spans="1:17" ht="27" customHeight="1" x14ac:dyDescent="0.3">
      <c r="A24" s="25">
        <v>3</v>
      </c>
      <c r="B24" s="30" t="s">
        <v>43</v>
      </c>
      <c r="C24" s="25">
        <v>18</v>
      </c>
      <c r="D24" s="25">
        <v>410</v>
      </c>
      <c r="E24" s="25">
        <v>177.7</v>
      </c>
      <c r="F24" s="25">
        <v>61.2</v>
      </c>
      <c r="G24" s="25">
        <f>E24-F24</f>
        <v>116.49999999999999</v>
      </c>
      <c r="H24" s="25" t="s">
        <v>44</v>
      </c>
      <c r="I24" s="25">
        <v>6</v>
      </c>
      <c r="J24" s="27">
        <v>43000</v>
      </c>
      <c r="K24" s="27">
        <f>F24*J24</f>
        <v>2631600</v>
      </c>
      <c r="L24" s="27"/>
      <c r="M24" s="27">
        <f>'[2]3.Kim Thị Định'!F82</f>
        <v>350920.8</v>
      </c>
      <c r="N24" s="27">
        <f>'[2]3.Kim Thị Định'!F88</f>
        <v>5263200</v>
      </c>
      <c r="O24" s="27">
        <f>'[2]3.Kim Thị Định'!F89</f>
        <v>8100000</v>
      </c>
      <c r="P24" s="27"/>
      <c r="Q24" s="27">
        <f t="shared" si="2"/>
        <v>16345720.800000001</v>
      </c>
    </row>
    <row r="25" spans="1:17" ht="27" customHeight="1" x14ac:dyDescent="0.3">
      <c r="A25" s="25">
        <v>4</v>
      </c>
      <c r="B25" s="30" t="s">
        <v>45</v>
      </c>
      <c r="C25" s="25">
        <v>18</v>
      </c>
      <c r="D25" s="25">
        <v>6</v>
      </c>
      <c r="E25" s="25">
        <v>1134.7</v>
      </c>
      <c r="F25" s="25">
        <v>123.1</v>
      </c>
      <c r="G25" s="25">
        <f>E25-F25</f>
        <v>1011.6</v>
      </c>
      <c r="H25" s="25" t="s">
        <v>37</v>
      </c>
      <c r="I25" s="25">
        <v>7</v>
      </c>
      <c r="J25" s="27">
        <v>43000</v>
      </c>
      <c r="K25" s="27">
        <f>J25*F25</f>
        <v>5293300</v>
      </c>
      <c r="L25" s="27">
        <f>'[2]4.Lô Xuân Thủy'!F88</f>
        <v>25913650</v>
      </c>
      <c r="M25" s="27">
        <f>'[2]4.Lô Xuân Thủy'!F89</f>
        <v>13450000</v>
      </c>
      <c r="N25" s="27">
        <f>'[2]4.Lô Xuân Thủy'!F94</f>
        <v>10586600</v>
      </c>
      <c r="O25" s="27">
        <f>'[2]4.Lô Xuân Thủy'!F95</f>
        <v>9450000</v>
      </c>
      <c r="P25" s="27"/>
      <c r="Q25" s="27">
        <f t="shared" si="2"/>
        <v>64693550</v>
      </c>
    </row>
    <row r="26" spans="1:17" ht="27" customHeight="1" x14ac:dyDescent="0.3">
      <c r="A26" s="23">
        <v>5</v>
      </c>
      <c r="B26" s="24" t="s">
        <v>46</v>
      </c>
      <c r="C26" s="25">
        <v>12</v>
      </c>
      <c r="D26" s="25">
        <v>165</v>
      </c>
      <c r="E26" s="25">
        <v>124.8</v>
      </c>
      <c r="F26" s="25">
        <v>92.2</v>
      </c>
      <c r="G26" s="25">
        <f t="shared" ref="G26:G29" si="4">E26-F26</f>
        <v>32.599999999999994</v>
      </c>
      <c r="H26" s="25" t="s">
        <v>44</v>
      </c>
      <c r="I26" s="23">
        <v>6</v>
      </c>
      <c r="J26" s="28">
        <v>43000</v>
      </c>
      <c r="K26" s="28">
        <f>(F26+F27+F28)*J26</f>
        <v>8759100</v>
      </c>
      <c r="L26" s="28"/>
      <c r="M26" s="28">
        <f>'[2]5.Lương Văn Thanh (Vân)'!F82</f>
        <v>1168015.8</v>
      </c>
      <c r="N26" s="28">
        <f>'[2]5.Lương Văn Thanh (Vân)'!F88</f>
        <v>17518200</v>
      </c>
      <c r="O26" s="28">
        <f>'[2]5.Lương Văn Thanh (Vân)'!F89</f>
        <v>8100000</v>
      </c>
      <c r="P26" s="28"/>
      <c r="Q26" s="28">
        <f>SUM(J26:P28)</f>
        <v>35588315.799999997</v>
      </c>
    </row>
    <row r="27" spans="1:17" ht="27" customHeight="1" x14ac:dyDescent="0.3">
      <c r="A27" s="23"/>
      <c r="B27" s="24"/>
      <c r="C27" s="25">
        <v>12</v>
      </c>
      <c r="D27" s="25">
        <v>167</v>
      </c>
      <c r="E27" s="25">
        <v>178.8</v>
      </c>
      <c r="F27" s="25">
        <v>84.7</v>
      </c>
      <c r="G27" s="25">
        <f t="shared" si="4"/>
        <v>94.100000000000009</v>
      </c>
      <c r="H27" s="25" t="s">
        <v>44</v>
      </c>
      <c r="I27" s="23"/>
      <c r="J27" s="28"/>
      <c r="K27" s="28"/>
      <c r="L27" s="28"/>
      <c r="M27" s="28"/>
      <c r="N27" s="28"/>
      <c r="O27" s="28"/>
      <c r="P27" s="28"/>
      <c r="Q27" s="28"/>
    </row>
    <row r="28" spans="1:17" ht="27" customHeight="1" x14ac:dyDescent="0.3">
      <c r="A28" s="23"/>
      <c r="B28" s="24"/>
      <c r="C28" s="25">
        <v>12</v>
      </c>
      <c r="D28" s="25">
        <v>168</v>
      </c>
      <c r="E28" s="25">
        <v>26.8</v>
      </c>
      <c r="F28" s="25">
        <v>26.8</v>
      </c>
      <c r="G28" s="25">
        <f t="shared" si="4"/>
        <v>0</v>
      </c>
      <c r="H28" s="25" t="s">
        <v>44</v>
      </c>
      <c r="I28" s="23"/>
      <c r="J28" s="28"/>
      <c r="K28" s="28"/>
      <c r="L28" s="28"/>
      <c r="M28" s="28"/>
      <c r="N28" s="28"/>
      <c r="O28" s="28"/>
      <c r="P28" s="28"/>
      <c r="Q28" s="28"/>
    </row>
    <row r="29" spans="1:17" ht="27" customHeight="1" x14ac:dyDescent="0.3">
      <c r="A29" s="25">
        <v>6</v>
      </c>
      <c r="B29" s="30" t="s">
        <v>47</v>
      </c>
      <c r="C29" s="25">
        <v>18</v>
      </c>
      <c r="D29" s="25">
        <v>10</v>
      </c>
      <c r="E29" s="25">
        <v>227.2</v>
      </c>
      <c r="F29" s="25">
        <v>110.4</v>
      </c>
      <c r="G29" s="25">
        <f t="shared" si="4"/>
        <v>116.79999999999998</v>
      </c>
      <c r="H29" s="25" t="s">
        <v>37</v>
      </c>
      <c r="I29" s="25">
        <v>4</v>
      </c>
      <c r="J29" s="27">
        <v>43000</v>
      </c>
      <c r="K29" s="27">
        <f>F29*J29</f>
        <v>4747200</v>
      </c>
      <c r="L29" s="27">
        <f>'[2]6.Lô Văn Lăng'!F90+'[2]6.Lô Văn Lăng'!F91+'[2]6.Lô Văn Lăng'!F92</f>
        <v>265006240.29000005</v>
      </c>
      <c r="M29" s="27">
        <f>'[2]6.Lô Văn Lăng'!F93</f>
        <v>3420000</v>
      </c>
      <c r="N29" s="27">
        <f>'[2]6.Lô Văn Lăng'!F99</f>
        <v>9494400</v>
      </c>
      <c r="O29" s="27">
        <f>'[2]6.Lô Văn Lăng'!F100</f>
        <v>5400000</v>
      </c>
      <c r="P29" s="27">
        <f>'[2]6.Lô Văn Lăng'!F97</f>
        <v>2000000</v>
      </c>
      <c r="Q29" s="27">
        <f>SUM(K29:P29)</f>
        <v>290067840.29000008</v>
      </c>
    </row>
    <row r="30" spans="1:17" s="5" customFormat="1" ht="27" customHeight="1" x14ac:dyDescent="0.3">
      <c r="A30" s="20" t="s">
        <v>48</v>
      </c>
      <c r="B30" s="35" t="s">
        <v>49</v>
      </c>
      <c r="C30" s="20"/>
      <c r="D30" s="20"/>
      <c r="E30" s="20"/>
      <c r="F30" s="20"/>
      <c r="G30" s="20"/>
      <c r="H30" s="20"/>
      <c r="I30" s="20"/>
      <c r="J30" s="22"/>
      <c r="K30" s="22">
        <f>SUM(K31:K56)</f>
        <v>213261600</v>
      </c>
      <c r="L30" s="22">
        <f t="shared" ref="L30:P30" si="5">SUM(L31:L56)</f>
        <v>3611127387.132</v>
      </c>
      <c r="M30" s="22">
        <f t="shared" si="5"/>
        <v>73661477.799999997</v>
      </c>
      <c r="N30" s="22">
        <f t="shared" si="5"/>
        <v>74906000</v>
      </c>
      <c r="O30" s="22">
        <f t="shared" si="5"/>
        <v>52650000</v>
      </c>
      <c r="P30" s="22">
        <f t="shared" si="5"/>
        <v>14000000</v>
      </c>
      <c r="Q30" s="22">
        <f>SUM(Q31:Q56)</f>
        <v>4039856464.9319997</v>
      </c>
    </row>
    <row r="31" spans="1:17" ht="27" customHeight="1" x14ac:dyDescent="0.3">
      <c r="A31" s="25">
        <v>1</v>
      </c>
      <c r="B31" s="30" t="s">
        <v>50</v>
      </c>
      <c r="C31" s="25">
        <v>12</v>
      </c>
      <c r="D31" s="25">
        <v>9</v>
      </c>
      <c r="E31" s="25">
        <v>76.599999999999994</v>
      </c>
      <c r="F31" s="25">
        <v>65.8</v>
      </c>
      <c r="G31" s="25">
        <f>E31-F31</f>
        <v>10.799999999999997</v>
      </c>
      <c r="H31" s="25" t="s">
        <v>51</v>
      </c>
      <c r="I31" s="25">
        <v>4</v>
      </c>
      <c r="J31" s="27">
        <v>43000</v>
      </c>
      <c r="K31" s="27">
        <f>F31*J31</f>
        <v>2829400</v>
      </c>
      <c r="L31" s="27">
        <f>'[2]1.Lữ Văn Ngọc'!F79</f>
        <v>945000</v>
      </c>
      <c r="M31" s="27">
        <f>'[2]1.Lữ Văn Ngọc'!F81</f>
        <v>140000</v>
      </c>
      <c r="N31" s="27">
        <f>'[2]1.Lữ Văn Ngọc'!F88</f>
        <v>5658800</v>
      </c>
      <c r="O31" s="27">
        <f>'[2]1.Lữ Văn Ngọc'!F89</f>
        <v>5400000</v>
      </c>
      <c r="P31" s="27"/>
      <c r="Q31" s="27">
        <f t="shared" ref="Q31:Q33" si="6">SUM(K31:P31)</f>
        <v>14973200</v>
      </c>
    </row>
    <row r="32" spans="1:17" ht="27" customHeight="1" x14ac:dyDescent="0.3">
      <c r="A32" s="25">
        <v>2</v>
      </c>
      <c r="B32" s="30" t="s">
        <v>52</v>
      </c>
      <c r="C32" s="25">
        <v>2</v>
      </c>
      <c r="D32" s="25">
        <v>214</v>
      </c>
      <c r="E32" s="36">
        <v>1224.9000000000001</v>
      </c>
      <c r="F32" s="37">
        <v>284.5</v>
      </c>
      <c r="G32" s="37">
        <f>E32-F32</f>
        <v>940.40000000000009</v>
      </c>
      <c r="H32" s="25" t="s">
        <v>29</v>
      </c>
      <c r="I32" s="25">
        <v>2</v>
      </c>
      <c r="J32" s="27">
        <v>43000</v>
      </c>
      <c r="K32" s="27">
        <f>F32*J32</f>
        <v>12233500</v>
      </c>
      <c r="L32" s="27">
        <f>'[2]2.Lương Văn Điệp'!F79</f>
        <v>1645000</v>
      </c>
      <c r="M32" s="27">
        <f>'[2]2.Lương Văn Điệp'!F81</f>
        <v>2850000</v>
      </c>
      <c r="N32" s="27">
        <f>'[2]2.Lương Văn Điệp'!F88</f>
        <v>24467000</v>
      </c>
      <c r="O32" s="27">
        <f>'[2]2.Lương Văn Điệp'!F89</f>
        <v>2700000</v>
      </c>
      <c r="P32" s="27"/>
      <c r="Q32" s="27">
        <f t="shared" si="6"/>
        <v>43895500</v>
      </c>
    </row>
    <row r="33" spans="1:17" ht="27" customHeight="1" x14ac:dyDescent="0.3">
      <c r="A33" s="23">
        <v>3</v>
      </c>
      <c r="B33" s="24" t="s">
        <v>53</v>
      </c>
      <c r="C33" s="25">
        <v>12</v>
      </c>
      <c r="D33" s="25">
        <v>4</v>
      </c>
      <c r="E33" s="36">
        <v>339.2</v>
      </c>
      <c r="F33" s="37">
        <v>67.599999999999994</v>
      </c>
      <c r="G33" s="37">
        <f>E33-F33</f>
        <v>271.60000000000002</v>
      </c>
      <c r="H33" s="25" t="s">
        <v>29</v>
      </c>
      <c r="I33" s="23">
        <v>5</v>
      </c>
      <c r="J33" s="27">
        <v>43000</v>
      </c>
      <c r="K33" s="28">
        <f>F33*J33+F34*J34+F35*J35</f>
        <v>30793500</v>
      </c>
      <c r="L33" s="28">
        <f>'[2]3.Lô Văn Long'!F85+'[2]3.Lô Văn Long'!F86+'[2]3.Lô Văn Long'!F87</f>
        <v>191137436</v>
      </c>
      <c r="M33" s="28">
        <f>'[2]3.Lô Văn Long'!F88</f>
        <v>1775000</v>
      </c>
      <c r="N33" s="28">
        <f>'[2]3.Lô Văn Long'!F95</f>
        <v>6836999.9999999991</v>
      </c>
      <c r="O33" s="28">
        <f>'[2]3.Lô Văn Long'!F96</f>
        <v>6750000</v>
      </c>
      <c r="P33" s="28">
        <f>'[2]3.Lô Văn Long'!F93</f>
        <v>2000000</v>
      </c>
      <c r="Q33" s="28">
        <f t="shared" si="6"/>
        <v>239292936</v>
      </c>
    </row>
    <row r="34" spans="1:17" ht="27" customHeight="1" x14ac:dyDescent="0.3">
      <c r="A34" s="23"/>
      <c r="B34" s="24"/>
      <c r="C34" s="23">
        <v>13</v>
      </c>
      <c r="D34" s="23">
        <v>76</v>
      </c>
      <c r="E34" s="38">
        <v>415.8</v>
      </c>
      <c r="F34" s="37">
        <v>109.5</v>
      </c>
      <c r="G34" s="38">
        <f>E34-F34</f>
        <v>306.3</v>
      </c>
      <c r="H34" s="25" t="s">
        <v>30</v>
      </c>
      <c r="I34" s="23"/>
      <c r="J34" s="27">
        <v>250000</v>
      </c>
      <c r="K34" s="28"/>
      <c r="L34" s="28"/>
      <c r="M34" s="28"/>
      <c r="N34" s="28"/>
      <c r="O34" s="28"/>
      <c r="P34" s="28"/>
      <c r="Q34" s="28"/>
    </row>
    <row r="35" spans="1:17" ht="27" customHeight="1" x14ac:dyDescent="0.3">
      <c r="A35" s="23"/>
      <c r="B35" s="24"/>
      <c r="C35" s="23"/>
      <c r="D35" s="23"/>
      <c r="E35" s="38"/>
      <c r="F35" s="37">
        <v>11.9</v>
      </c>
      <c r="G35" s="38"/>
      <c r="H35" s="25" t="s">
        <v>29</v>
      </c>
      <c r="I35" s="23"/>
      <c r="J35" s="27">
        <v>43000</v>
      </c>
      <c r="K35" s="28"/>
      <c r="L35" s="28"/>
      <c r="M35" s="28"/>
      <c r="N35" s="28"/>
      <c r="O35" s="28"/>
      <c r="P35" s="28"/>
      <c r="Q35" s="28"/>
    </row>
    <row r="36" spans="1:17" ht="27" customHeight="1" x14ac:dyDescent="0.3">
      <c r="A36" s="25">
        <v>4</v>
      </c>
      <c r="B36" s="30" t="s">
        <v>54</v>
      </c>
      <c r="C36" s="25">
        <v>13</v>
      </c>
      <c r="D36" s="25">
        <v>76</v>
      </c>
      <c r="E36" s="25"/>
      <c r="F36" s="25"/>
      <c r="G36" s="25"/>
      <c r="H36" s="25"/>
      <c r="I36" s="25"/>
      <c r="J36" s="27"/>
      <c r="K36" s="27"/>
      <c r="L36" s="27">
        <f>'[2]4.Lô Thị Phương'!F94</f>
        <v>92091360</v>
      </c>
      <c r="M36" s="27"/>
      <c r="N36" s="27"/>
      <c r="O36" s="27"/>
      <c r="P36" s="27"/>
      <c r="Q36" s="27">
        <f t="shared" ref="Q36:Q37" si="7">SUM(J36:P36)</f>
        <v>92091360</v>
      </c>
    </row>
    <row r="37" spans="1:17" ht="27" customHeight="1" x14ac:dyDescent="0.3">
      <c r="A37" s="23">
        <v>5</v>
      </c>
      <c r="B37" s="24" t="s">
        <v>55</v>
      </c>
      <c r="C37" s="23">
        <v>13</v>
      </c>
      <c r="D37" s="23">
        <v>64</v>
      </c>
      <c r="E37" s="38">
        <v>461.1</v>
      </c>
      <c r="F37" s="37">
        <v>73.2</v>
      </c>
      <c r="G37" s="38">
        <f>E37-F37</f>
        <v>387.90000000000003</v>
      </c>
      <c r="H37" s="25" t="s">
        <v>30</v>
      </c>
      <c r="I37" s="23">
        <v>5</v>
      </c>
      <c r="J37" s="27">
        <v>250000</v>
      </c>
      <c r="K37" s="28">
        <f>F37*J37+F38*J38</f>
        <v>20927300</v>
      </c>
      <c r="L37" s="28">
        <f>'[2]5.Lô Văn Du'!F82+'[2]5.Lô Văn Du'!F83</f>
        <v>338383608.39999998</v>
      </c>
      <c r="M37" s="28">
        <f>'[2]5.Lô Văn Du'!F85</f>
        <v>2400000</v>
      </c>
      <c r="N37" s="28">
        <f>'[2]5.Lô Văn Du'!F92</f>
        <v>5254600</v>
      </c>
      <c r="O37" s="28">
        <f>'[2]5.Lô Văn Du'!F93</f>
        <v>6750000</v>
      </c>
      <c r="P37" s="28">
        <f>'[2]5.Lô Văn Du'!F90</f>
        <v>2000000</v>
      </c>
      <c r="Q37" s="28">
        <f t="shared" si="7"/>
        <v>375965508.39999998</v>
      </c>
    </row>
    <row r="38" spans="1:17" ht="27" customHeight="1" x14ac:dyDescent="0.3">
      <c r="A38" s="23"/>
      <c r="B38" s="24"/>
      <c r="C38" s="23"/>
      <c r="D38" s="23"/>
      <c r="E38" s="38"/>
      <c r="F38" s="37">
        <v>61.1</v>
      </c>
      <c r="G38" s="38"/>
      <c r="H38" s="25" t="s">
        <v>29</v>
      </c>
      <c r="I38" s="23"/>
      <c r="J38" s="27">
        <v>43000</v>
      </c>
      <c r="K38" s="28"/>
      <c r="L38" s="28"/>
      <c r="M38" s="28"/>
      <c r="N38" s="28"/>
      <c r="O38" s="28"/>
      <c r="P38" s="28"/>
      <c r="Q38" s="28"/>
    </row>
    <row r="39" spans="1:17" ht="27" customHeight="1" x14ac:dyDescent="0.3">
      <c r="A39" s="25">
        <v>6</v>
      </c>
      <c r="B39" s="30" t="s">
        <v>56</v>
      </c>
      <c r="C39" s="25">
        <v>13</v>
      </c>
      <c r="D39" s="25">
        <v>66</v>
      </c>
      <c r="E39" s="36">
        <v>67.400000000000006</v>
      </c>
      <c r="F39" s="36">
        <v>22.2</v>
      </c>
      <c r="G39" s="37">
        <f>E39-F39</f>
        <v>45.2</v>
      </c>
      <c r="H39" s="25" t="s">
        <v>30</v>
      </c>
      <c r="I39" s="25">
        <v>4</v>
      </c>
      <c r="J39" s="27">
        <v>250000</v>
      </c>
      <c r="K39" s="27">
        <f>J39*F39</f>
        <v>5550000</v>
      </c>
      <c r="L39" s="27">
        <f>'[2]6.Lữ Thị Khánh'!F87+'[2]6.Lữ Thị Khánh'!F88+'[2]6.Lữ Thị Khánh'!F89</f>
        <v>283234835</v>
      </c>
      <c r="M39" s="27">
        <f>'[2]6.Lữ Thị Khánh'!F90</f>
        <v>1860000</v>
      </c>
      <c r="N39" s="27"/>
      <c r="O39" s="27"/>
      <c r="P39" s="27">
        <f>'[2]6.Lữ Thị Khánh'!F95</f>
        <v>2000000</v>
      </c>
      <c r="Q39" s="27">
        <f>SUM(K39:P39)</f>
        <v>292644835</v>
      </c>
    </row>
    <row r="40" spans="1:17" ht="27" customHeight="1" x14ac:dyDescent="0.3">
      <c r="A40" s="25">
        <v>7</v>
      </c>
      <c r="B40" s="30" t="s">
        <v>57</v>
      </c>
      <c r="C40" s="25">
        <v>13</v>
      </c>
      <c r="D40" s="25">
        <v>68</v>
      </c>
      <c r="E40" s="36">
        <v>343</v>
      </c>
      <c r="F40" s="36">
        <v>47</v>
      </c>
      <c r="G40" s="37">
        <f>E40-F40</f>
        <v>296</v>
      </c>
      <c r="H40" s="25" t="s">
        <v>29</v>
      </c>
      <c r="I40" s="25">
        <v>3</v>
      </c>
      <c r="J40" s="27">
        <v>43000</v>
      </c>
      <c r="K40" s="27">
        <f>J40*F40</f>
        <v>2021000</v>
      </c>
      <c r="L40" s="27">
        <f>'[2]7.Lô Thị Lỏm'!F81</f>
        <v>1344000</v>
      </c>
      <c r="M40" s="27">
        <f>'[2]7.Lô Thị Lỏm'!F83</f>
        <v>2625000</v>
      </c>
      <c r="N40" s="27">
        <f>'[2]7.Lô Thị Lỏm'!F90</f>
        <v>4042000</v>
      </c>
      <c r="O40" s="27">
        <f>'[2]7.Lô Thị Lỏm'!F91</f>
        <v>4050000</v>
      </c>
      <c r="P40" s="27"/>
      <c r="Q40" s="27">
        <f t="shared" ref="Q40:Q56" si="8">SUM(K40:P40)</f>
        <v>14082000</v>
      </c>
    </row>
    <row r="41" spans="1:17" ht="27" customHeight="1" x14ac:dyDescent="0.3">
      <c r="A41" s="25">
        <v>8</v>
      </c>
      <c r="B41" s="30" t="s">
        <v>58</v>
      </c>
      <c r="C41" s="25">
        <v>13</v>
      </c>
      <c r="D41" s="25">
        <v>58</v>
      </c>
      <c r="E41" s="36">
        <v>635.4</v>
      </c>
      <c r="F41" s="36">
        <v>107.2</v>
      </c>
      <c r="G41" s="37">
        <f>E41-F41</f>
        <v>528.19999999999993</v>
      </c>
      <c r="H41" s="25" t="s">
        <v>30</v>
      </c>
      <c r="I41" s="25">
        <v>7</v>
      </c>
      <c r="J41" s="27">
        <v>250000</v>
      </c>
      <c r="K41" s="27">
        <f>J41*F41</f>
        <v>26800000</v>
      </c>
      <c r="L41" s="27">
        <f>'[2]8.Lô Thành Nam'!F85+'[2]8.Lô Thành Nam'!F86</f>
        <v>391030696</v>
      </c>
      <c r="M41" s="27">
        <f>'[2]8.Lô Thành Nam'!F88</f>
        <v>3900000</v>
      </c>
      <c r="N41" s="27"/>
      <c r="O41" s="27"/>
      <c r="P41" s="27">
        <f>'[2]8.Lô Thành Nam'!F93</f>
        <v>2000000</v>
      </c>
      <c r="Q41" s="27">
        <f t="shared" si="8"/>
        <v>423730696</v>
      </c>
    </row>
    <row r="42" spans="1:17" ht="27" customHeight="1" x14ac:dyDescent="0.3">
      <c r="A42" s="25">
        <v>9</v>
      </c>
      <c r="B42" s="30" t="s">
        <v>59</v>
      </c>
      <c r="C42" s="25">
        <v>13</v>
      </c>
      <c r="D42" s="25">
        <v>28</v>
      </c>
      <c r="E42" s="36">
        <v>999.1</v>
      </c>
      <c r="F42" s="36">
        <v>272.39999999999998</v>
      </c>
      <c r="G42" s="37">
        <f t="shared" ref="G42:G55" si="9">E42-F42</f>
        <v>726.7</v>
      </c>
      <c r="H42" s="25" t="s">
        <v>30</v>
      </c>
      <c r="I42" s="25">
        <v>3</v>
      </c>
      <c r="J42" s="27">
        <v>250000</v>
      </c>
      <c r="K42" s="27">
        <f>J42*F42</f>
        <v>68100000</v>
      </c>
      <c r="L42" s="27">
        <f>'[2]9.Vi Thị Hạnh'!F97+'[2]9.Vi Thị Hạnh'!F98+'[2]9.Vi Thị Hạnh'!F99</f>
        <v>498799942.80000001</v>
      </c>
      <c r="M42" s="27">
        <f>'[2]9.Vi Thị Hạnh'!F100</f>
        <v>19885000</v>
      </c>
      <c r="N42" s="27"/>
      <c r="O42" s="27"/>
      <c r="P42" s="27">
        <f>'[2]9.Vi Thị Hạnh'!F104</f>
        <v>2000000</v>
      </c>
      <c r="Q42" s="27">
        <f t="shared" si="8"/>
        <v>588784942.79999995</v>
      </c>
    </row>
    <row r="43" spans="1:17" ht="27" customHeight="1" x14ac:dyDescent="0.3">
      <c r="A43" s="23">
        <v>10</v>
      </c>
      <c r="B43" s="24" t="s">
        <v>60</v>
      </c>
      <c r="C43" s="25">
        <v>13</v>
      </c>
      <c r="D43" s="25">
        <v>322</v>
      </c>
      <c r="E43" s="36">
        <v>65.900000000000006</v>
      </c>
      <c r="F43" s="36">
        <v>60.8</v>
      </c>
      <c r="G43" s="37">
        <f t="shared" si="9"/>
        <v>5.1000000000000085</v>
      </c>
      <c r="H43" s="25" t="s">
        <v>44</v>
      </c>
      <c r="I43" s="23">
        <v>3</v>
      </c>
      <c r="J43" s="28">
        <v>43000</v>
      </c>
      <c r="K43" s="28">
        <f>J43*(F43+F44)</f>
        <v>4158099.9999999995</v>
      </c>
      <c r="L43" s="28"/>
      <c r="M43" s="28">
        <f>'[2]10.Lô Văn Như'!F102</f>
        <v>554477.80000000005</v>
      </c>
      <c r="N43" s="28">
        <f>'[2]10.Lô Văn Như'!F108</f>
        <v>8316200</v>
      </c>
      <c r="O43" s="28">
        <f>'[2]10.Lô Văn Như'!F109</f>
        <v>4050000</v>
      </c>
      <c r="P43" s="28"/>
      <c r="Q43" s="28">
        <f t="shared" si="8"/>
        <v>17078777.800000001</v>
      </c>
    </row>
    <row r="44" spans="1:17" ht="27" customHeight="1" x14ac:dyDescent="0.3">
      <c r="A44" s="23"/>
      <c r="B44" s="24"/>
      <c r="C44" s="25">
        <v>13</v>
      </c>
      <c r="D44" s="25">
        <v>330</v>
      </c>
      <c r="E44" s="36">
        <v>267.7</v>
      </c>
      <c r="F44" s="36">
        <v>35.9</v>
      </c>
      <c r="G44" s="37">
        <f t="shared" si="9"/>
        <v>231.79999999999998</v>
      </c>
      <c r="H44" s="25" t="s">
        <v>44</v>
      </c>
      <c r="I44" s="23"/>
      <c r="J44" s="28"/>
      <c r="K44" s="28"/>
      <c r="L44" s="28"/>
      <c r="M44" s="28"/>
      <c r="N44" s="28"/>
      <c r="O44" s="28"/>
      <c r="P44" s="28"/>
      <c r="Q44" s="28"/>
    </row>
    <row r="45" spans="1:17" ht="27" customHeight="1" x14ac:dyDescent="0.3">
      <c r="A45" s="25">
        <v>11</v>
      </c>
      <c r="B45" s="30" t="s">
        <v>61</v>
      </c>
      <c r="C45" s="25">
        <v>13</v>
      </c>
      <c r="D45" s="25">
        <v>27</v>
      </c>
      <c r="E45" s="36">
        <v>341.8</v>
      </c>
      <c r="F45" s="36">
        <v>34.6</v>
      </c>
      <c r="G45" s="37">
        <f t="shared" si="9"/>
        <v>307.2</v>
      </c>
      <c r="H45" s="25" t="s">
        <v>30</v>
      </c>
      <c r="I45" s="25">
        <v>4</v>
      </c>
      <c r="J45" s="27">
        <v>250000</v>
      </c>
      <c r="K45" s="27">
        <f>J45*F45</f>
        <v>8650000</v>
      </c>
      <c r="L45" s="27">
        <f>'[2]11.Lô Thị Duyên'!F87+'[2]11.Lô Thị Duyên'!F88+'[2]11.Lô Thị Duyên'!F89</f>
        <v>523923570.73199999</v>
      </c>
      <c r="M45" s="27">
        <f>'[2]11.Lô Thị Duyên'!F90</f>
        <v>1900000</v>
      </c>
      <c r="N45" s="27"/>
      <c r="O45" s="27"/>
      <c r="P45" s="27">
        <f>'[2]11.Lô Thị Duyên'!F94</f>
        <v>2000000</v>
      </c>
      <c r="Q45" s="27">
        <f t="shared" si="8"/>
        <v>536473570.73199999</v>
      </c>
    </row>
    <row r="46" spans="1:17" ht="27" customHeight="1" x14ac:dyDescent="0.3">
      <c r="A46" s="25">
        <v>12</v>
      </c>
      <c r="B46" s="30" t="s">
        <v>62</v>
      </c>
      <c r="C46" s="25">
        <v>13</v>
      </c>
      <c r="D46" s="25">
        <v>24</v>
      </c>
      <c r="E46" s="36">
        <v>948.9</v>
      </c>
      <c r="F46" s="36">
        <v>22.5</v>
      </c>
      <c r="G46" s="37">
        <f t="shared" si="9"/>
        <v>926.4</v>
      </c>
      <c r="H46" s="25" t="s">
        <v>30</v>
      </c>
      <c r="I46" s="25">
        <v>4</v>
      </c>
      <c r="J46" s="27">
        <v>250000</v>
      </c>
      <c r="K46" s="27">
        <f>J46*F46</f>
        <v>5625000</v>
      </c>
      <c r="L46" s="27">
        <f>'[2]12.Lô Kim Dy'!F88</f>
        <v>69344852.200000003</v>
      </c>
      <c r="M46" s="27">
        <f>'[2]12.Lô Kim Dy'!F89</f>
        <v>2325000</v>
      </c>
      <c r="N46" s="27"/>
      <c r="O46" s="27"/>
      <c r="P46" s="27"/>
      <c r="Q46" s="27">
        <f t="shared" si="8"/>
        <v>77294852.200000003</v>
      </c>
    </row>
    <row r="47" spans="1:17" ht="27" customHeight="1" x14ac:dyDescent="0.3">
      <c r="A47" s="25">
        <v>13</v>
      </c>
      <c r="B47" s="30" t="s">
        <v>63</v>
      </c>
      <c r="C47" s="25">
        <v>14</v>
      </c>
      <c r="D47" s="25">
        <v>43</v>
      </c>
      <c r="E47" s="36">
        <v>3412.4</v>
      </c>
      <c r="F47" s="36">
        <v>40.5</v>
      </c>
      <c r="G47" s="36">
        <f t="shared" si="9"/>
        <v>3371.9</v>
      </c>
      <c r="H47" s="25" t="s">
        <v>37</v>
      </c>
      <c r="I47" s="25">
        <v>4</v>
      </c>
      <c r="J47" s="27">
        <v>43000</v>
      </c>
      <c r="K47" s="27">
        <f>J47*F47</f>
        <v>1741500</v>
      </c>
      <c r="L47" s="27">
        <f>'[2]13.Lang Thị Vân'!F85</f>
        <v>62471222</v>
      </c>
      <c r="M47" s="27">
        <f>'[2]13.Lang Thị Vân'!F86</f>
        <v>5470000</v>
      </c>
      <c r="N47" s="27">
        <f>'[2]13.Lang Thị Vân'!F92</f>
        <v>3483000</v>
      </c>
      <c r="O47" s="27">
        <f>'[2]13.Lang Thị Vân'!F93</f>
        <v>5400000</v>
      </c>
      <c r="P47" s="27"/>
      <c r="Q47" s="27">
        <f t="shared" si="8"/>
        <v>78565722</v>
      </c>
    </row>
    <row r="48" spans="1:17" ht="27" customHeight="1" x14ac:dyDescent="0.3">
      <c r="A48" s="23">
        <v>14</v>
      </c>
      <c r="B48" s="24" t="s">
        <v>64</v>
      </c>
      <c r="C48" s="25">
        <v>13</v>
      </c>
      <c r="D48" s="25">
        <v>5</v>
      </c>
      <c r="E48" s="36">
        <v>390</v>
      </c>
      <c r="F48" s="36">
        <v>35.799999999999997</v>
      </c>
      <c r="G48" s="36">
        <v>354.2</v>
      </c>
      <c r="H48" s="25" t="s">
        <v>30</v>
      </c>
      <c r="I48" s="23">
        <v>4</v>
      </c>
      <c r="J48" s="27">
        <v>250000</v>
      </c>
      <c r="K48" s="28">
        <f>J48*F48+J49*F49</f>
        <v>12248100</v>
      </c>
      <c r="L48" s="28">
        <f>'[2]14.Hà Thị Hương'!F84+'[2]14.Hà Thị Hương'!F85</f>
        <v>29987600.000000004</v>
      </c>
      <c r="M48" s="28">
        <f>'[2]14.Hà Thị Hương'!F86</f>
        <v>7272000</v>
      </c>
      <c r="N48" s="28">
        <f>'[2]14.Hà Thị Hương'!F92</f>
        <v>6579000</v>
      </c>
      <c r="O48" s="28">
        <f>'[2]14.Hà Thị Hương'!F93</f>
        <v>5400000</v>
      </c>
      <c r="P48" s="28"/>
      <c r="Q48" s="28">
        <f t="shared" si="8"/>
        <v>61486700</v>
      </c>
    </row>
    <row r="49" spans="1:17" ht="27" customHeight="1" x14ac:dyDescent="0.3">
      <c r="A49" s="23"/>
      <c r="B49" s="24"/>
      <c r="C49" s="25">
        <v>13</v>
      </c>
      <c r="D49" s="25">
        <v>9</v>
      </c>
      <c r="E49" s="36">
        <v>131.69999999999999</v>
      </c>
      <c r="F49" s="36">
        <v>76.7</v>
      </c>
      <c r="G49" s="36">
        <v>54.999999999999986</v>
      </c>
      <c r="H49" s="39" t="s">
        <v>29</v>
      </c>
      <c r="I49" s="23"/>
      <c r="J49" s="27">
        <v>43000</v>
      </c>
      <c r="K49" s="28"/>
      <c r="L49" s="28"/>
      <c r="M49" s="28"/>
      <c r="N49" s="28"/>
      <c r="O49" s="28"/>
      <c r="P49" s="28"/>
      <c r="Q49" s="28"/>
    </row>
    <row r="50" spans="1:17" ht="27" customHeight="1" x14ac:dyDescent="0.3">
      <c r="A50" s="25">
        <v>15</v>
      </c>
      <c r="B50" s="30" t="s">
        <v>65</v>
      </c>
      <c r="C50" s="25">
        <v>14</v>
      </c>
      <c r="D50" s="25">
        <v>32</v>
      </c>
      <c r="E50" s="36">
        <v>1236.49</v>
      </c>
      <c r="F50" s="36">
        <v>48.7</v>
      </c>
      <c r="G50" s="36">
        <f t="shared" ref="G50:G51" si="10">E50-F50</f>
        <v>1187.79</v>
      </c>
      <c r="H50" s="25" t="s">
        <v>37</v>
      </c>
      <c r="I50" s="25">
        <v>5</v>
      </c>
      <c r="J50" s="27">
        <v>43000</v>
      </c>
      <c r="K50" s="27">
        <f t="shared" ref="K50:K55" si="11">J50*F50</f>
        <v>2094100.0000000002</v>
      </c>
      <c r="L50" s="27">
        <f>'[2]15.Lô Văn Cần'!F94+'[2]15.Lô Văn Cần'!F95+'[2]15.Lô Văn Cần'!F96</f>
        <v>747499550</v>
      </c>
      <c r="M50" s="27"/>
      <c r="N50" s="27">
        <f>'[2]15.Lô Văn Cần'!F103</f>
        <v>4188200.0000000005</v>
      </c>
      <c r="O50" s="27">
        <f>'[2]15.Lô Văn Cần'!F104</f>
        <v>6750000</v>
      </c>
      <c r="P50" s="27">
        <f>'[2]15.Lô Văn Cần'!F101</f>
        <v>2000000</v>
      </c>
      <c r="Q50" s="27">
        <f t="shared" si="8"/>
        <v>762531850</v>
      </c>
    </row>
    <row r="51" spans="1:17" ht="27" customHeight="1" x14ac:dyDescent="0.3">
      <c r="A51" s="25">
        <v>16</v>
      </c>
      <c r="B51" s="30" t="s">
        <v>66</v>
      </c>
      <c r="C51" s="25">
        <v>14</v>
      </c>
      <c r="D51" s="25">
        <v>7</v>
      </c>
      <c r="E51" s="36">
        <v>509.93</v>
      </c>
      <c r="F51" s="36">
        <v>6.4</v>
      </c>
      <c r="G51" s="36">
        <f t="shared" si="10"/>
        <v>503.53000000000003</v>
      </c>
      <c r="H51" s="25" t="s">
        <v>37</v>
      </c>
      <c r="I51" s="25">
        <v>3</v>
      </c>
      <c r="J51" s="27">
        <v>43000</v>
      </c>
      <c r="K51" s="27">
        <f t="shared" si="11"/>
        <v>275200</v>
      </c>
      <c r="L51" s="27">
        <f>'[2]16. Vi Văn Điệp'!F79</f>
        <v>23948630.000000007</v>
      </c>
      <c r="M51" s="27"/>
      <c r="N51" s="27">
        <f>'[2]16. Vi Văn Điệp'!F86</f>
        <v>550400</v>
      </c>
      <c r="O51" s="27"/>
      <c r="P51" s="27"/>
      <c r="Q51" s="27">
        <f t="shared" si="8"/>
        <v>24774230.000000007</v>
      </c>
    </row>
    <row r="52" spans="1:17" ht="27" customHeight="1" x14ac:dyDescent="0.3">
      <c r="A52" s="25">
        <v>17</v>
      </c>
      <c r="B52" s="30" t="s">
        <v>67</v>
      </c>
      <c r="C52" s="25">
        <v>14</v>
      </c>
      <c r="D52" s="25">
        <v>21</v>
      </c>
      <c r="E52" s="25"/>
      <c r="F52" s="40">
        <v>10.4</v>
      </c>
      <c r="G52" s="37"/>
      <c r="H52" s="25" t="s">
        <v>30</v>
      </c>
      <c r="I52" s="25">
        <v>6</v>
      </c>
      <c r="J52" s="27">
        <v>250000</v>
      </c>
      <c r="K52" s="27">
        <f t="shared" si="11"/>
        <v>2600000</v>
      </c>
      <c r="L52" s="27">
        <f>'[2]17. Lương Đức Thuận'!F82</f>
        <v>67681470.000000015</v>
      </c>
      <c r="M52" s="27"/>
      <c r="N52" s="27"/>
      <c r="O52" s="27"/>
      <c r="P52" s="27"/>
      <c r="Q52" s="27">
        <f t="shared" si="8"/>
        <v>70281470.000000015</v>
      </c>
    </row>
    <row r="53" spans="1:17" ht="27" customHeight="1" x14ac:dyDescent="0.3">
      <c r="A53" s="25">
        <v>18</v>
      </c>
      <c r="B53" s="30" t="s">
        <v>68</v>
      </c>
      <c r="C53" s="25">
        <v>14</v>
      </c>
      <c r="D53" s="25">
        <v>21</v>
      </c>
      <c r="E53" s="36">
        <v>304.95</v>
      </c>
      <c r="F53" s="36">
        <v>15.4</v>
      </c>
      <c r="G53" s="36">
        <f t="shared" si="9"/>
        <v>289.55</v>
      </c>
      <c r="H53" s="25" t="s">
        <v>30</v>
      </c>
      <c r="I53" s="25">
        <v>6</v>
      </c>
      <c r="J53" s="27">
        <v>250000</v>
      </c>
      <c r="K53" s="27">
        <f t="shared" si="11"/>
        <v>3850000</v>
      </c>
      <c r="L53" s="27">
        <f>'[2]18.Hà Văn Thái'!F78+'[2]18.Hà Văn Thái'!F80</f>
        <v>258044204.00000003</v>
      </c>
      <c r="M53" s="27"/>
      <c r="N53" s="27"/>
      <c r="O53" s="27"/>
      <c r="P53" s="27"/>
      <c r="Q53" s="27">
        <f t="shared" si="8"/>
        <v>261894204.00000003</v>
      </c>
    </row>
    <row r="54" spans="1:17" ht="27" customHeight="1" x14ac:dyDescent="0.3">
      <c r="A54" s="25">
        <v>19</v>
      </c>
      <c r="B54" s="30" t="s">
        <v>69</v>
      </c>
      <c r="C54" s="25">
        <v>14</v>
      </c>
      <c r="D54" s="25">
        <v>20</v>
      </c>
      <c r="E54" s="36">
        <v>994.94</v>
      </c>
      <c r="F54" s="36">
        <v>62.9</v>
      </c>
      <c r="G54" s="36">
        <f t="shared" si="9"/>
        <v>932.04000000000008</v>
      </c>
      <c r="H54" s="25" t="s">
        <v>37</v>
      </c>
      <c r="I54" s="25">
        <v>3</v>
      </c>
      <c r="J54" s="27">
        <v>43000</v>
      </c>
      <c r="K54" s="27">
        <f t="shared" si="11"/>
        <v>2704700</v>
      </c>
      <c r="L54" s="27">
        <f>'[2]19.Lô Văn Sâm'!F88</f>
        <v>25493150</v>
      </c>
      <c r="M54" s="27">
        <f>'[2]19.Lô Văn Sâm'!F89</f>
        <v>17305000</v>
      </c>
      <c r="N54" s="27">
        <f>'[2]19.Lô Văn Sâm'!F95</f>
        <v>5409400</v>
      </c>
      <c r="O54" s="27">
        <f>'[2]19.Lô Văn Sâm'!F96</f>
        <v>4050000</v>
      </c>
      <c r="P54" s="27"/>
      <c r="Q54" s="27">
        <f t="shared" si="8"/>
        <v>54962250</v>
      </c>
    </row>
    <row r="55" spans="1:17" ht="27" customHeight="1" x14ac:dyDescent="0.3">
      <c r="A55" s="25">
        <v>20</v>
      </c>
      <c r="B55" s="30" t="s">
        <v>70</v>
      </c>
      <c r="C55" s="25">
        <v>14</v>
      </c>
      <c r="D55" s="25">
        <v>22</v>
      </c>
      <c r="E55" s="36">
        <v>642.54</v>
      </c>
      <c r="F55" s="36">
        <v>1.4</v>
      </c>
      <c r="G55" s="36">
        <f t="shared" si="9"/>
        <v>641.14</v>
      </c>
      <c r="H55" s="25" t="s">
        <v>37</v>
      </c>
      <c r="I55" s="25">
        <v>1</v>
      </c>
      <c r="J55" s="27">
        <v>43000</v>
      </c>
      <c r="K55" s="27">
        <f t="shared" si="11"/>
        <v>60199.999999999993</v>
      </c>
      <c r="L55" s="27">
        <f>'[2]20.Lô Văn Tâm'!F86</f>
        <v>1761760.0000000005</v>
      </c>
      <c r="M55" s="27"/>
      <c r="N55" s="27">
        <f>'[2]20.Lô Văn Tâm'!F93</f>
        <v>120399.99999999999</v>
      </c>
      <c r="O55" s="27">
        <f>'[2]20.Lô Văn Tâm'!F94</f>
        <v>1350000</v>
      </c>
      <c r="P55" s="27"/>
      <c r="Q55" s="27">
        <f t="shared" si="8"/>
        <v>3292360.0000000005</v>
      </c>
    </row>
    <row r="56" spans="1:17" ht="27" customHeight="1" x14ac:dyDescent="0.3">
      <c r="A56" s="25">
        <v>21</v>
      </c>
      <c r="B56" s="30" t="s">
        <v>71</v>
      </c>
      <c r="C56" s="25">
        <v>15</v>
      </c>
      <c r="D56" s="25">
        <v>19</v>
      </c>
      <c r="E56" s="36"/>
      <c r="F56" s="36"/>
      <c r="G56" s="36"/>
      <c r="H56" s="25"/>
      <c r="I56" s="25"/>
      <c r="J56" s="27"/>
      <c r="K56" s="27"/>
      <c r="L56" s="27">
        <f>'[2]21.Lữ Đình Khuyên'!F86</f>
        <v>2359500</v>
      </c>
      <c r="M56" s="27">
        <f>'[2]21.Lữ Đình Khuyên'!F87</f>
        <v>3400000</v>
      </c>
      <c r="N56" s="27"/>
      <c r="O56" s="27"/>
      <c r="P56" s="27"/>
      <c r="Q56" s="27">
        <f t="shared" si="8"/>
        <v>5759500</v>
      </c>
    </row>
    <row r="57" spans="1:17" s="5" customFormat="1" ht="27" customHeight="1" x14ac:dyDescent="0.3">
      <c r="A57" s="20"/>
      <c r="B57" s="41" t="s">
        <v>72</v>
      </c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22">
        <f>Q30+Q21+Q10</f>
        <v>5609960402.3739996</v>
      </c>
    </row>
  </sheetData>
  <mergeCells count="105">
    <mergeCell ref="O48:O49"/>
    <mergeCell ref="P48:P49"/>
    <mergeCell ref="Q48:Q49"/>
    <mergeCell ref="B57:P57"/>
    <mergeCell ref="O43:O44"/>
    <mergeCell ref="P43:P44"/>
    <mergeCell ref="Q43:Q44"/>
    <mergeCell ref="A48:A49"/>
    <mergeCell ref="B48:B49"/>
    <mergeCell ref="I48:I49"/>
    <mergeCell ref="K48:K49"/>
    <mergeCell ref="L48:L49"/>
    <mergeCell ref="M48:M49"/>
    <mergeCell ref="N48:N49"/>
    <mergeCell ref="P37:P38"/>
    <mergeCell ref="Q37:Q38"/>
    <mergeCell ref="A43:A44"/>
    <mergeCell ref="B43:B44"/>
    <mergeCell ref="I43:I44"/>
    <mergeCell ref="J43:J44"/>
    <mergeCell ref="K43:K44"/>
    <mergeCell ref="L43:L44"/>
    <mergeCell ref="M43:M44"/>
    <mergeCell ref="N43:N44"/>
    <mergeCell ref="I37:I38"/>
    <mergeCell ref="K37:K38"/>
    <mergeCell ref="L37:L38"/>
    <mergeCell ref="M37:M38"/>
    <mergeCell ref="N37:N38"/>
    <mergeCell ref="O37:O38"/>
    <mergeCell ref="A37:A38"/>
    <mergeCell ref="B37:B38"/>
    <mergeCell ref="C37:C38"/>
    <mergeCell ref="D37:D38"/>
    <mergeCell ref="E37:E38"/>
    <mergeCell ref="G37:G38"/>
    <mergeCell ref="O33:O35"/>
    <mergeCell ref="P33:P35"/>
    <mergeCell ref="Q33:Q35"/>
    <mergeCell ref="C34:C35"/>
    <mergeCell ref="D34:D35"/>
    <mergeCell ref="E34:E35"/>
    <mergeCell ref="G34:G35"/>
    <mergeCell ref="O26:O28"/>
    <mergeCell ref="P26:P28"/>
    <mergeCell ref="Q26:Q28"/>
    <mergeCell ref="A33:A35"/>
    <mergeCell ref="B33:B35"/>
    <mergeCell ref="I33:I35"/>
    <mergeCell ref="K33:K35"/>
    <mergeCell ref="L33:L35"/>
    <mergeCell ref="M33:M35"/>
    <mergeCell ref="N33:N35"/>
    <mergeCell ref="P15:P16"/>
    <mergeCell ref="Q15:Q16"/>
    <mergeCell ref="A26:A28"/>
    <mergeCell ref="B26:B28"/>
    <mergeCell ref="I26:I28"/>
    <mergeCell ref="J26:J28"/>
    <mergeCell ref="K26:K28"/>
    <mergeCell ref="L26:L28"/>
    <mergeCell ref="M26:M28"/>
    <mergeCell ref="N26:N28"/>
    <mergeCell ref="I15:I16"/>
    <mergeCell ref="K15:K16"/>
    <mergeCell ref="L15:L16"/>
    <mergeCell ref="M15:M16"/>
    <mergeCell ref="N15:N16"/>
    <mergeCell ref="O15:O16"/>
    <mergeCell ref="N11:N12"/>
    <mergeCell ref="O11:O12"/>
    <mergeCell ref="P11:P12"/>
    <mergeCell ref="Q11:Q12"/>
    <mergeCell ref="A15:A16"/>
    <mergeCell ref="B15:B16"/>
    <mergeCell ref="C15:C16"/>
    <mergeCell ref="D15:D16"/>
    <mergeCell ref="E15:E16"/>
    <mergeCell ref="G15:G16"/>
    <mergeCell ref="A11:A12"/>
    <mergeCell ref="B11:B12"/>
    <mergeCell ref="I11:I12"/>
    <mergeCell ref="K11:K12"/>
    <mergeCell ref="L11:L12"/>
    <mergeCell ref="M11:M12"/>
    <mergeCell ref="G7:G9"/>
    <mergeCell ref="H7:H9"/>
    <mergeCell ref="I7:I9"/>
    <mergeCell ref="J7:J9"/>
    <mergeCell ref="K7:P7"/>
    <mergeCell ref="Q7:Q9"/>
    <mergeCell ref="K8:M8"/>
    <mergeCell ref="N8:P8"/>
    <mergeCell ref="A7:A9"/>
    <mergeCell ref="B7:B9"/>
    <mergeCell ref="C7:C9"/>
    <mergeCell ref="D7:D9"/>
    <mergeCell ref="E7:E9"/>
    <mergeCell ref="F7:F9"/>
    <mergeCell ref="A1:H1"/>
    <mergeCell ref="I1:Q1"/>
    <mergeCell ref="A2:H2"/>
    <mergeCell ref="I2:Q2"/>
    <mergeCell ref="A4:Q4"/>
    <mergeCell ref="A5:Q5"/>
  </mergeCells>
  <pageMargins left="0.7" right="0.7" top="0.45" bottom="0.75" header="0.3" footer="0.3"/>
  <pageSetup paperSize="9" scale="57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 Ngoc</dc:creator>
  <cp:lastModifiedBy>Vi Ngoc</cp:lastModifiedBy>
  <cp:lastPrinted>2026-08-05T02:56:57Z</cp:lastPrinted>
  <dcterms:created xsi:type="dcterms:W3CDTF">2026-08-05T02:55:40Z</dcterms:created>
  <dcterms:modified xsi:type="dcterms:W3CDTF">2026-08-05T02:57:02Z</dcterms:modified>
</cp:coreProperties>
</file>